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85" windowWidth="20640" windowHeight="10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<sst xmlns="http://schemas.openxmlformats.org/spreadsheetml/2006/main" count="411" uniqueCount="165">
  <si>
    <t>RANK BY PRICE</t>
  </si>
  <si>
    <t xml:space="preserve">EAST ANGLIA    </t>
  </si>
  <si>
    <t xml:space="preserve">EAST MIDLANDS  </t>
  </si>
  <si>
    <t xml:space="preserve">NORTH          </t>
  </si>
  <si>
    <t xml:space="preserve">NORTH WEST     </t>
  </si>
  <si>
    <t xml:space="preserve">SOUTH EAST     </t>
  </si>
  <si>
    <t xml:space="preserve">SOUTH WEST     </t>
  </si>
  <si>
    <t xml:space="preserve">WALES          </t>
  </si>
  <si>
    <t xml:space="preserve">WEST MIDLANDS  </t>
  </si>
  <si>
    <t xml:space="preserve">YORKS &amp; HUMBER </t>
  </si>
  <si>
    <t xml:space="preserve">CAMBRIDGESHIRE                        </t>
  </si>
  <si>
    <t xml:space="preserve">CITY OF PETERBOROUGH                  </t>
  </si>
  <si>
    <t xml:space="preserve">NORFOLK                               </t>
  </si>
  <si>
    <t xml:space="preserve">SUFFOLK                               </t>
  </si>
  <si>
    <t xml:space="preserve">CITY OF DERBY                         </t>
  </si>
  <si>
    <t xml:space="preserve">CITY OF NOTTINGHAM                    </t>
  </si>
  <si>
    <t xml:space="preserve">DERBYSHIRE                            </t>
  </si>
  <si>
    <t xml:space="preserve">LEICESTER                             </t>
  </si>
  <si>
    <t xml:space="preserve">LEICESTERSHIRE                        </t>
  </si>
  <si>
    <t xml:space="preserve">LINCOLNSHIRE                          </t>
  </si>
  <si>
    <t xml:space="preserve">NORTHAMPTONSHIRE                      </t>
  </si>
  <si>
    <t xml:space="preserve">NOTTINGHAMSHIRE                       </t>
  </si>
  <si>
    <t xml:space="preserve">RUTLAND                               </t>
  </si>
  <si>
    <t xml:space="preserve">GREATER LONDON                        </t>
  </si>
  <si>
    <t xml:space="preserve">CUMBRIA                               </t>
  </si>
  <si>
    <t xml:space="preserve">DARLINGTON                            </t>
  </si>
  <si>
    <t xml:space="preserve">DURHAM                                </t>
  </si>
  <si>
    <t xml:space="preserve">HARTLEPOOL                            </t>
  </si>
  <si>
    <t xml:space="preserve">MIDDLESBROUGH                         </t>
  </si>
  <si>
    <t xml:space="preserve">NORTHUMBERLAND                        </t>
  </si>
  <si>
    <t xml:space="preserve">REDCAR AND CLEVELAND                  </t>
  </si>
  <si>
    <t xml:space="preserve">STOCKTON-ON-TEES                      </t>
  </si>
  <si>
    <t xml:space="preserve">TYNE AND WEAR                         </t>
  </si>
  <si>
    <t xml:space="preserve">BLACKBURN WITH DARWEN                 </t>
  </si>
  <si>
    <t xml:space="preserve">BLACKPOOL                             </t>
  </si>
  <si>
    <t xml:space="preserve">CHESHIRE                              </t>
  </si>
  <si>
    <t xml:space="preserve">GREATER MANCHESTER                    </t>
  </si>
  <si>
    <t xml:space="preserve">HALTON                                </t>
  </si>
  <si>
    <t xml:space="preserve">LANCASHIRE                            </t>
  </si>
  <si>
    <t xml:space="preserve">MERSEYSIDE                            </t>
  </si>
  <si>
    <t xml:space="preserve">WARRINGTON                            </t>
  </si>
  <si>
    <t xml:space="preserve">BEDFORDSHIRE                          </t>
  </si>
  <si>
    <t xml:space="preserve">BRACKNELL FOREST                      </t>
  </si>
  <si>
    <t xml:space="preserve">BRIGHTON AND HOVE                     </t>
  </si>
  <si>
    <t xml:space="preserve">BUCKINGHAMSHIRE                       </t>
  </si>
  <si>
    <t xml:space="preserve">EAST SUSSEX                           </t>
  </si>
  <si>
    <t xml:space="preserve">ESSEX                                 </t>
  </si>
  <si>
    <t xml:space="preserve">HAMPSHIRE                             </t>
  </si>
  <si>
    <t xml:space="preserve">HERTFORDSHIRE                         </t>
  </si>
  <si>
    <t xml:space="preserve">ISLE OF WIGHT                         </t>
  </si>
  <si>
    <t xml:space="preserve">KENT                                  </t>
  </si>
  <si>
    <t xml:space="preserve">LUTON                                 </t>
  </si>
  <si>
    <t xml:space="preserve">MEDWAY                                </t>
  </si>
  <si>
    <t xml:space="preserve">MILTON KEYNES                         </t>
  </si>
  <si>
    <t xml:space="preserve">OXFORDSHIRE                           </t>
  </si>
  <si>
    <t xml:space="preserve">PORTSMOUTH                            </t>
  </si>
  <si>
    <t xml:space="preserve">READING                               </t>
  </si>
  <si>
    <t xml:space="preserve">SLOUGH                                </t>
  </si>
  <si>
    <t xml:space="preserve">SOUTHAMPTON                           </t>
  </si>
  <si>
    <t xml:space="preserve">SOUTHEND-ON-SEA                       </t>
  </si>
  <si>
    <t xml:space="preserve">SURREY                                </t>
  </si>
  <si>
    <t xml:space="preserve">THURROCK                              </t>
  </si>
  <si>
    <t xml:space="preserve">WEST BERKSHIRE                        </t>
  </si>
  <si>
    <t xml:space="preserve">WEST SUSSEX                           </t>
  </si>
  <si>
    <t xml:space="preserve">WINDSOR AND MAIDENHEAD                </t>
  </si>
  <si>
    <t xml:space="preserve">WOKINGHAM                             </t>
  </si>
  <si>
    <t xml:space="preserve">BATH AND NORTH EAST SOMERSET          </t>
  </si>
  <si>
    <t xml:space="preserve">BOURNEMOUTH                           </t>
  </si>
  <si>
    <t xml:space="preserve">CITY OF BRISTOL                       </t>
  </si>
  <si>
    <t xml:space="preserve">CITY OF PLYMOUTH                      </t>
  </si>
  <si>
    <t xml:space="preserve">CORNWALL                              </t>
  </si>
  <si>
    <t xml:space="preserve">DEVON                                 </t>
  </si>
  <si>
    <t xml:space="preserve">DORSET                                </t>
  </si>
  <si>
    <t xml:space="preserve">GLOUCESTERSHIRE                       </t>
  </si>
  <si>
    <t xml:space="preserve">NORTH SOMERSET                        </t>
  </si>
  <si>
    <t xml:space="preserve">POOLE                                 </t>
  </si>
  <si>
    <t xml:space="preserve">SOMERSET                              </t>
  </si>
  <si>
    <t xml:space="preserve">SOUTH GLOUCESTERSHIRE                 </t>
  </si>
  <si>
    <t xml:space="preserve">SWINDON                               </t>
  </si>
  <si>
    <t xml:space="preserve">TORBAY                                </t>
  </si>
  <si>
    <t xml:space="preserve">WILTSHIRE                             </t>
  </si>
  <si>
    <t xml:space="preserve">BLAENAU GWENT                         </t>
  </si>
  <si>
    <t xml:space="preserve">BRIDGEND                              </t>
  </si>
  <si>
    <t xml:space="preserve">CAERPHILLY                            </t>
  </si>
  <si>
    <t xml:space="preserve">CARDIFF                               </t>
  </si>
  <si>
    <t xml:space="preserve">CARMARTHENSHIRE                       </t>
  </si>
  <si>
    <t xml:space="preserve">CEREDIGION                            </t>
  </si>
  <si>
    <t xml:space="preserve">CONWY                                 </t>
  </si>
  <si>
    <t xml:space="preserve">DENBIGHSHIRE                          </t>
  </si>
  <si>
    <t xml:space="preserve">FLINTSHIRE                            </t>
  </si>
  <si>
    <t xml:space="preserve">GWYNEDD                               </t>
  </si>
  <si>
    <t xml:space="preserve">ISLE OF ANGLESEY                      </t>
  </si>
  <si>
    <t xml:space="preserve">MERTHYR TYDFIL                        </t>
  </si>
  <si>
    <t xml:space="preserve">MONMOUTHSHIRE                         </t>
  </si>
  <si>
    <t xml:space="preserve">NEATH PORT TALBOT                     </t>
  </si>
  <si>
    <t xml:space="preserve">NEWPORT                               </t>
  </si>
  <si>
    <t xml:space="preserve">PEMBROKESHIRE                         </t>
  </si>
  <si>
    <t xml:space="preserve">POWYS                                 </t>
  </si>
  <si>
    <t xml:space="preserve">RHONDDA CYNON TAFF                    </t>
  </si>
  <si>
    <t xml:space="preserve">SWANSEA                               </t>
  </si>
  <si>
    <t xml:space="preserve">THE VALE OF GLAMORGAN                 </t>
  </si>
  <si>
    <t xml:space="preserve">TORFAEN                               </t>
  </si>
  <si>
    <t xml:space="preserve">WREXHAM                               </t>
  </si>
  <si>
    <t xml:space="preserve">HEREFORDSHIRE                         </t>
  </si>
  <si>
    <t xml:space="preserve">SHROPSHIRE                            </t>
  </si>
  <si>
    <t xml:space="preserve">STAFFORDSHIRE                         </t>
  </si>
  <si>
    <t xml:space="preserve">STOKE-ON-TRENT                        </t>
  </si>
  <si>
    <t xml:space="preserve">WARWICKSHIRE                          </t>
  </si>
  <si>
    <t xml:space="preserve">WEST MIDLANDS                         </t>
  </si>
  <si>
    <t xml:space="preserve">WORCESTERSHIRE                        </t>
  </si>
  <si>
    <t xml:space="preserve">WREKIN                                </t>
  </si>
  <si>
    <t xml:space="preserve">CITY OF KINGSTON UPON HULL            </t>
  </si>
  <si>
    <t xml:space="preserve">EAST RIDING OF YORKSHIRE              </t>
  </si>
  <si>
    <t xml:space="preserve">NORTH EAST LINCOLNSHIRE               </t>
  </si>
  <si>
    <t xml:space="preserve">NORTH LINCOLNSHIRE                    </t>
  </si>
  <si>
    <t xml:space="preserve">NORTH YORKSHIRE                       </t>
  </si>
  <si>
    <t xml:space="preserve">SOUTH YORKSHIRE                       </t>
  </si>
  <si>
    <t xml:space="preserve">WEST YORKSHIRE                        </t>
  </si>
  <si>
    <t xml:space="preserve">YORK                                  </t>
  </si>
  <si>
    <t>COUNTY / UNITARY AUTHORITY / REGION</t>
  </si>
  <si>
    <t>AVERAGE HOUSE PRICES BY COUNTY / UNITARY AUTHORITY</t>
  </si>
  <si>
    <t>ALL ENGLAND &amp; WALES</t>
  </si>
  <si>
    <t>Rank Price</t>
  </si>
  <si>
    <t>Area</t>
  </si>
  <si>
    <t>Prior Year</t>
  </si>
  <si>
    <t>E&amp;W</t>
  </si>
  <si>
    <t>1st quart</t>
  </si>
  <si>
    <t>2nd Quart</t>
  </si>
  <si>
    <t>3rd Quart</t>
  </si>
  <si>
    <t>4th quart</t>
  </si>
  <si>
    <t>quartile</t>
  </si>
  <si>
    <t>PRIOR YR RANK</t>
  </si>
  <si>
    <t>Sum</t>
  </si>
  <si>
    <t>Count</t>
  </si>
  <si>
    <t>Average %</t>
  </si>
  <si>
    <t>+ve</t>
  </si>
  <si>
    <t>-ve</t>
  </si>
  <si>
    <t>max</t>
  </si>
  <si>
    <t>min</t>
  </si>
  <si>
    <t>Peak Price</t>
  </si>
  <si>
    <t>% away from Peak</t>
  </si>
  <si>
    <t>Peak Date</t>
  </si>
  <si>
    <t>(saved for future use not updated)</t>
  </si>
  <si>
    <t>Annual Change</t>
  </si>
  <si>
    <t>Monthly change</t>
  </si>
  <si>
    <t>Change Rank</t>
  </si>
  <si>
    <t>GREATER LONDON</t>
  </si>
  <si>
    <t>EAST MIDLANDS</t>
  </si>
  <si>
    <t>EAST ANGLIA</t>
  </si>
  <si>
    <t>NORTH</t>
  </si>
  <si>
    <t>NORTH WEST</t>
  </si>
  <si>
    <t>SOUTH EAST</t>
  </si>
  <si>
    <t>SOUTH WEST</t>
  </si>
  <si>
    <t>WALES</t>
  </si>
  <si>
    <t>WEST MIDLANDS</t>
  </si>
  <si>
    <t>ENGLAND &amp; WALES</t>
  </si>
  <si>
    <t>Region</t>
  </si>
  <si>
    <t>% Change</t>
  </si>
  <si>
    <t>Date of latest peak price</t>
  </si>
  <si>
    <t>Peak Date 2007/08</t>
  </si>
  <si>
    <t>Peak Average Price 2007/08</t>
  </si>
  <si>
    <t>Current Average Price Aug 2014</t>
  </si>
  <si>
    <t xml:space="preserve"> Average Annual % change</t>
  </si>
  <si>
    <t>% Change in current prices from peak 2007/08</t>
  </si>
  <si>
    <t xml:space="preserve"> Average Annual % change from peak 2007/08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</si>
</sst>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£&quot;#,##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00000"/>
    <numFmt numFmtId="172" formatCode="0.0000000"/>
  </numFmts>
  <fonts count="48">
    <font>
      <sz val="10"/>
      <name val="Arial"/>
      <family val="0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thin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11" xfId="5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 quotePrefix="1">
      <alignment/>
    </xf>
    <xf numFmtId="0" fontId="9" fillId="0" borderId="12" xfId="0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/>
    </xf>
    <xf numFmtId="9" fontId="4" fillId="0" borderId="11" xfId="59" applyFont="1" applyFill="1" applyBorder="1" applyAlignment="1">
      <alignment/>
    </xf>
    <xf numFmtId="17" fontId="4" fillId="0" borderId="11" xfId="0" applyNumberFormat="1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164" fontId="9" fillId="0" borderId="12" xfId="59" applyNumberFormat="1" applyFont="1" applyBorder="1" applyAlignment="1">
      <alignment/>
    </xf>
    <xf numFmtId="17" fontId="9" fillId="0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9" fontId="4" fillId="33" borderId="11" xfId="59" applyFont="1" applyFill="1" applyBorder="1" applyAlignment="1">
      <alignment/>
    </xf>
    <xf numFmtId="17" fontId="4" fillId="33" borderId="11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164" fontId="9" fillId="33" borderId="12" xfId="59" applyNumberFormat="1" applyFont="1" applyFill="1" applyBorder="1" applyAlignment="1">
      <alignment/>
    </xf>
    <xf numFmtId="17" fontId="9" fillId="33" borderId="12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0" fontId="4" fillId="0" borderId="11" xfId="59" applyNumberFormat="1" applyFont="1" applyBorder="1" applyAlignment="1">
      <alignment/>
    </xf>
    <xf numFmtId="0" fontId="4" fillId="0" borderId="0" xfId="0" applyFont="1" applyAlignment="1">
      <alignment/>
    </xf>
    <xf numFmtId="17" fontId="6" fillId="0" borderId="14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34" borderId="14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34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34" borderId="16" xfId="0" applyFont="1" applyFill="1" applyBorder="1" applyAlignment="1">
      <alignment/>
    </xf>
    <xf numFmtId="0" fontId="6" fillId="0" borderId="15" xfId="0" applyFont="1" applyBorder="1" applyAlignment="1">
      <alignment/>
    </xf>
    <xf numFmtId="17" fontId="6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6" fillId="0" borderId="17" xfId="0" applyNumberFormat="1" applyFont="1" applyBorder="1" applyAlignment="1">
      <alignment/>
    </xf>
    <xf numFmtId="3" fontId="6" fillId="34" borderId="17" xfId="0" applyNumberFormat="1" applyFont="1" applyFill="1" applyBorder="1" applyAlignment="1">
      <alignment/>
    </xf>
    <xf numFmtId="17" fontId="6" fillId="0" borderId="17" xfId="0" applyNumberFormat="1" applyFont="1" applyBorder="1" applyAlignment="1">
      <alignment horizontal="center" wrapText="1"/>
    </xf>
    <xf numFmtId="164" fontId="4" fillId="0" borderId="18" xfId="59" applyNumberFormat="1" applyFont="1" applyBorder="1" applyAlignment="1">
      <alignment/>
    </xf>
    <xf numFmtId="164" fontId="4" fillId="34" borderId="18" xfId="59" applyNumberFormat="1" applyFont="1" applyFill="1" applyBorder="1" applyAlignment="1">
      <alignment/>
    </xf>
    <xf numFmtId="164" fontId="6" fillId="0" borderId="17" xfId="59" applyNumberFormat="1" applyFont="1" applyBorder="1" applyAlignment="1">
      <alignment/>
    </xf>
    <xf numFmtId="164" fontId="6" fillId="34" borderId="17" xfId="59" applyNumberFormat="1" applyFont="1" applyFill="1" applyBorder="1" applyAlignment="1">
      <alignment/>
    </xf>
    <xf numFmtId="17" fontId="6" fillId="0" borderId="15" xfId="0" applyNumberFormat="1" applyFont="1" applyBorder="1" applyAlignment="1">
      <alignment horizontal="center" wrapText="1"/>
    </xf>
    <xf numFmtId="164" fontId="4" fillId="0" borderId="16" xfId="59" applyNumberFormat="1" applyFont="1" applyBorder="1" applyAlignment="1">
      <alignment/>
    </xf>
    <xf numFmtId="164" fontId="4" fillId="34" borderId="16" xfId="59" applyNumberFormat="1" applyFont="1" applyFill="1" applyBorder="1" applyAlignment="1">
      <alignment/>
    </xf>
    <xf numFmtId="164" fontId="6" fillId="0" borderId="15" xfId="59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7" xfId="0" applyFont="1" applyBorder="1" applyAlignment="1">
      <alignment/>
    </xf>
    <xf numFmtId="0" fontId="6" fillId="34" borderId="1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9" fillId="0" borderId="16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165" fontId="9" fillId="0" borderId="15" xfId="0" applyNumberFormat="1" applyFont="1" applyBorder="1" applyAlignment="1">
      <alignment/>
    </xf>
    <xf numFmtId="17" fontId="9" fillId="0" borderId="15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165" fontId="9" fillId="0" borderId="16" xfId="0" applyNumberFormat="1" applyFont="1" applyBorder="1" applyAlignment="1">
      <alignment/>
    </xf>
    <xf numFmtId="17" fontId="9" fillId="0" borderId="16" xfId="0" applyNumberFormat="1" applyFont="1" applyFill="1" applyBorder="1" applyAlignment="1">
      <alignment horizontal="center"/>
    </xf>
    <xf numFmtId="164" fontId="9" fillId="0" borderId="15" xfId="59" applyNumberFormat="1" applyFont="1" applyBorder="1" applyAlignment="1">
      <alignment horizontal="center" vertical="center"/>
    </xf>
    <xf numFmtId="164" fontId="9" fillId="0" borderId="16" xfId="59" applyNumberFormat="1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165" fontId="9" fillId="0" borderId="24" xfId="0" applyNumberFormat="1" applyFont="1" applyBorder="1" applyAlignment="1">
      <alignment/>
    </xf>
    <xf numFmtId="17" fontId="9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/>
    </xf>
    <xf numFmtId="165" fontId="9" fillId="0" borderId="25" xfId="0" applyNumberFormat="1" applyFont="1" applyBorder="1" applyAlignment="1">
      <alignment/>
    </xf>
    <xf numFmtId="17" fontId="9" fillId="0" borderId="25" xfId="0" applyNumberFormat="1" applyFont="1" applyFill="1" applyBorder="1" applyAlignment="1">
      <alignment horizontal="center"/>
    </xf>
    <xf numFmtId="164" fontId="9" fillId="0" borderId="24" xfId="59" applyNumberFormat="1" applyFont="1" applyBorder="1" applyAlignment="1">
      <alignment horizontal="center" vertical="center"/>
    </xf>
    <xf numFmtId="164" fontId="9" fillId="0" borderId="25" xfId="59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164" fontId="9" fillId="0" borderId="26" xfId="59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 horizontal="center" wrapText="1"/>
    </xf>
    <xf numFmtId="17" fontId="9" fillId="0" borderId="26" xfId="0" applyNumberFormat="1" applyFont="1" applyFill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26" xfId="0" applyFont="1" applyBorder="1" applyAlignment="1">
      <alignment/>
    </xf>
    <xf numFmtId="0" fontId="6" fillId="0" borderId="18" xfId="0" applyFont="1" applyBorder="1" applyAlignment="1">
      <alignment/>
    </xf>
    <xf numFmtId="165" fontId="9" fillId="0" borderId="18" xfId="0" applyNumberFormat="1" applyFont="1" applyBorder="1" applyAlignment="1">
      <alignment/>
    </xf>
    <xf numFmtId="17" fontId="9" fillId="0" borderId="18" xfId="0" applyNumberFormat="1" applyFont="1" applyFill="1" applyBorder="1" applyAlignment="1">
      <alignment/>
    </xf>
    <xf numFmtId="165" fontId="9" fillId="0" borderId="17" xfId="0" applyNumberFormat="1" applyFont="1" applyBorder="1" applyAlignment="1">
      <alignment/>
    </xf>
    <xf numFmtId="17" fontId="9" fillId="0" borderId="17" xfId="0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165" fontId="9" fillId="0" borderId="27" xfId="0" applyNumberFormat="1" applyFont="1" applyBorder="1" applyAlignment="1">
      <alignment/>
    </xf>
    <xf numFmtId="17" fontId="9" fillId="0" borderId="27" xfId="0" applyNumberFormat="1" applyFont="1" applyFill="1" applyBorder="1" applyAlignment="1">
      <alignment/>
    </xf>
    <xf numFmtId="164" fontId="9" fillId="0" borderId="18" xfId="59" applyNumberFormat="1" applyFont="1" applyBorder="1" applyAlignment="1">
      <alignment horizontal="center" vertical="center"/>
    </xf>
    <xf numFmtId="164" fontId="9" fillId="0" borderId="28" xfId="59" applyNumberFormat="1" applyFont="1" applyBorder="1" applyAlignment="1">
      <alignment horizontal="center" vertical="center"/>
    </xf>
    <xf numFmtId="164" fontId="9" fillId="0" borderId="17" xfId="59" applyNumberFormat="1" applyFont="1" applyBorder="1" applyAlignment="1">
      <alignment horizontal="center" vertical="center"/>
    </xf>
    <xf numFmtId="164" fontId="9" fillId="0" borderId="27" xfId="59" applyNumberFormat="1" applyFont="1" applyBorder="1" applyAlignment="1">
      <alignment horizontal="center" vertical="center"/>
    </xf>
    <xf numFmtId="164" fontId="9" fillId="0" borderId="29" xfId="59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/>
    </xf>
    <xf numFmtId="0" fontId="5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164" fontId="4" fillId="0" borderId="22" xfId="59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% Change in average house prices from 2007/08 peak</a:t>
            </a:r>
          </a:p>
        </c:rich>
      </c:tx>
      <c:layout>
        <c:manualLayout>
          <c:xMode val="factor"/>
          <c:yMode val="factor"/>
          <c:x val="0.024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205"/>
          <c:w val="0.959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Sheet3!$G$20</c:f>
              <c:strCache>
                <c:ptCount val="1"/>
                <c:pt idx="0">
                  <c:v>% Change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Sheet3!$B$21:$B$31</c:f>
              <c:strCache/>
            </c:strRef>
          </c:cat>
          <c:val>
            <c:numRef>
              <c:f>Sheet3!$G$21:$G$31</c:f>
              <c:numCache/>
            </c:numRef>
          </c:val>
        </c:ser>
        <c:gapWidth val="40"/>
        <c:axId val="45698737"/>
        <c:axId val="8635450"/>
      </c:bar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</a:ln>
        </c:spPr>
        <c:txPr>
          <a:bodyPr vert="horz" rot="-17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635450"/>
        <c:crosses val="autoZero"/>
        <c:auto val="1"/>
        <c:lblOffset val="20"/>
        <c:tickLblSkip val="1"/>
        <c:noMultiLvlLbl val="0"/>
      </c:catAx>
      <c:valAx>
        <c:axId val="8635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17</xdr:row>
      <xdr:rowOff>47625</xdr:rowOff>
    </xdr:from>
    <xdr:to>
      <xdr:col>20</xdr:col>
      <xdr:colOff>180975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362700" y="34861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8.140625" style="0" customWidth="1"/>
    <col min="3" max="3" width="33.28125" style="0" customWidth="1"/>
    <col min="4" max="6" width="8.7109375" style="0" customWidth="1"/>
    <col min="7" max="8" width="8.28125" style="0" customWidth="1"/>
    <col min="9" max="9" width="3.28125" style="0" customWidth="1"/>
    <col min="10" max="15" width="8.140625" style="0" customWidth="1"/>
    <col min="17" max="17" width="8.7109375" style="0" customWidth="1"/>
  </cols>
  <sheetData>
    <row r="1" spans="1:15" ht="12.75">
      <c r="A1" s="1"/>
      <c r="B1" s="1"/>
      <c r="C1" s="114" t="s">
        <v>120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2.75">
      <c r="A2" s="1"/>
      <c r="B2" s="1"/>
      <c r="C2" s="1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t="s">
        <v>142</v>
      </c>
    </row>
    <row r="3" spans="1:20" ht="25.5">
      <c r="A3" s="30" t="s">
        <v>131</v>
      </c>
      <c r="B3" s="30" t="s">
        <v>0</v>
      </c>
      <c r="C3" s="35" t="s">
        <v>119</v>
      </c>
      <c r="D3" s="27">
        <v>41699</v>
      </c>
      <c r="E3" s="27">
        <v>42036</v>
      </c>
      <c r="F3" s="39">
        <v>42064</v>
      </c>
      <c r="G3" s="49" t="s">
        <v>144</v>
      </c>
      <c r="H3" s="44" t="s">
        <v>143</v>
      </c>
      <c r="I3" s="1"/>
      <c r="M3" s="1"/>
      <c r="N3" s="1"/>
      <c r="O3" s="1"/>
      <c r="R3" s="11" t="s">
        <v>139</v>
      </c>
      <c r="S3" s="11" t="s">
        <v>140</v>
      </c>
      <c r="T3" s="11" t="s">
        <v>141</v>
      </c>
    </row>
    <row r="4" spans="1:20" ht="12.75">
      <c r="A4" s="32">
        <v>18</v>
      </c>
      <c r="B4" s="32">
        <v>18</v>
      </c>
      <c r="C4" s="37" t="s">
        <v>10</v>
      </c>
      <c r="D4" s="24">
        <v>267731.90728840436</v>
      </c>
      <c r="E4" s="24">
        <v>285400.66663785063</v>
      </c>
      <c r="F4" s="41">
        <v>289292.85953279166</v>
      </c>
      <c r="G4" s="51">
        <f>+F4/E4*1-1</f>
        <v>0.013637644721691933</v>
      </c>
      <c r="H4" s="46">
        <f aca="true" t="shared" si="0" ref="H4:H67">+F4/D4*1-1</f>
        <v>0.08053187407790574</v>
      </c>
      <c r="I4" s="1"/>
      <c r="M4" s="1"/>
      <c r="N4" s="1"/>
      <c r="O4" s="1"/>
      <c r="R4" s="18">
        <v>258012</v>
      </c>
      <c r="S4" s="19">
        <f aca="true" t="shared" si="1" ref="S4:S35">((R4-F4)/R4)*-1</f>
        <v>0.12123800262310147</v>
      </c>
      <c r="T4" s="20">
        <v>41394</v>
      </c>
    </row>
    <row r="5" spans="1:20" ht="12.75">
      <c r="A5" s="31">
        <v>61</v>
      </c>
      <c r="B5" s="31">
        <v>71</v>
      </c>
      <c r="C5" s="36" t="s">
        <v>11</v>
      </c>
      <c r="D5" s="3">
        <v>172899.6647247018</v>
      </c>
      <c r="E5" s="3">
        <v>171149.21481822123</v>
      </c>
      <c r="F5" s="40">
        <v>171314.71993893778</v>
      </c>
      <c r="G5" s="50">
        <f aca="true" t="shared" si="2" ref="G5:G68">+F5/E5*1-1</f>
        <v>0.0009670223780595677</v>
      </c>
      <c r="H5" s="45">
        <f t="shared" si="0"/>
        <v>-0.009166847074502105</v>
      </c>
      <c r="I5" s="1"/>
      <c r="M5" s="1"/>
      <c r="N5" s="1"/>
      <c r="O5" s="1"/>
      <c r="R5" s="12">
        <v>169433</v>
      </c>
      <c r="S5" s="13">
        <f t="shared" si="1"/>
        <v>0.011105982535502401</v>
      </c>
      <c r="T5" s="14">
        <v>39356</v>
      </c>
    </row>
    <row r="6" spans="1:20" ht="12.75">
      <c r="A6" s="32">
        <v>49</v>
      </c>
      <c r="B6" s="32">
        <v>45</v>
      </c>
      <c r="C6" s="37" t="s">
        <v>12</v>
      </c>
      <c r="D6" s="24">
        <v>199896.28911648178</v>
      </c>
      <c r="E6" s="24">
        <v>211001.72880627925</v>
      </c>
      <c r="F6" s="41">
        <v>212117.9873109611</v>
      </c>
      <c r="G6" s="51">
        <f t="shared" si="2"/>
        <v>0.005290281321375767</v>
      </c>
      <c r="H6" s="46">
        <f t="shared" si="0"/>
        <v>0.061140195490860805</v>
      </c>
      <c r="I6" s="1"/>
      <c r="M6" s="1"/>
      <c r="N6" s="1"/>
      <c r="O6" s="1"/>
      <c r="R6" s="12">
        <v>201142</v>
      </c>
      <c r="S6" s="13">
        <f t="shared" si="1"/>
        <v>0.05456835126905914</v>
      </c>
      <c r="T6" s="14">
        <v>39508</v>
      </c>
    </row>
    <row r="7" spans="1:20" ht="12.75">
      <c r="A7" s="31">
        <v>43</v>
      </c>
      <c r="B7" s="31">
        <v>38</v>
      </c>
      <c r="C7" s="36" t="s">
        <v>13</v>
      </c>
      <c r="D7" s="3">
        <v>213709.4174510401</v>
      </c>
      <c r="E7" s="3">
        <v>231133.9662338961</v>
      </c>
      <c r="F7" s="40">
        <v>230912.13215626427</v>
      </c>
      <c r="G7" s="50">
        <f t="shared" si="2"/>
        <v>-0.0009597640764202886</v>
      </c>
      <c r="H7" s="45">
        <f t="shared" si="0"/>
        <v>0.08049581955912277</v>
      </c>
      <c r="I7" s="1"/>
      <c r="M7" s="1"/>
      <c r="N7" s="1"/>
      <c r="O7" s="1"/>
      <c r="R7" s="12">
        <v>213907</v>
      </c>
      <c r="S7" s="13">
        <f t="shared" si="1"/>
        <v>0.07949778247679726</v>
      </c>
      <c r="T7" s="14">
        <v>39479</v>
      </c>
    </row>
    <row r="8" spans="1:20" ht="12.75">
      <c r="A8" s="34"/>
      <c r="B8" s="56"/>
      <c r="C8" s="55" t="s">
        <v>1</v>
      </c>
      <c r="D8" s="29">
        <v>220144.69940495395</v>
      </c>
      <c r="E8" s="29">
        <v>234051.8717164873</v>
      </c>
      <c r="F8" s="43">
        <v>235432.32668293724</v>
      </c>
      <c r="G8" s="48">
        <f t="shared" si="2"/>
        <v>0.005898072749113137</v>
      </c>
      <c r="H8" s="48">
        <f t="shared" si="0"/>
        <v>0.06944354017746246</v>
      </c>
      <c r="I8" s="1"/>
      <c r="M8" s="1"/>
      <c r="N8" s="1"/>
      <c r="O8" s="1"/>
      <c r="R8" s="15">
        <v>211944</v>
      </c>
      <c r="S8" s="16">
        <f t="shared" si="1"/>
        <v>0.11082326785819482</v>
      </c>
      <c r="T8" s="17">
        <v>39479</v>
      </c>
    </row>
    <row r="9" spans="1:20" ht="12.75">
      <c r="A9" s="31">
        <v>85</v>
      </c>
      <c r="B9" s="31">
        <v>85</v>
      </c>
      <c r="C9" s="36" t="s">
        <v>14</v>
      </c>
      <c r="D9" s="3">
        <v>149903.66635871635</v>
      </c>
      <c r="E9" s="3">
        <v>152727.66397643465</v>
      </c>
      <c r="F9" s="40">
        <v>153662.85929148874</v>
      </c>
      <c r="G9" s="50">
        <f t="shared" si="2"/>
        <v>0.006123286971759123</v>
      </c>
      <c r="H9" s="45">
        <f t="shared" si="0"/>
        <v>0.025077391528081305</v>
      </c>
      <c r="I9" s="1"/>
      <c r="M9" s="1"/>
      <c r="N9" s="1"/>
      <c r="O9" s="1"/>
      <c r="R9" s="12">
        <v>157070</v>
      </c>
      <c r="S9" s="13">
        <f t="shared" si="1"/>
        <v>-0.021691861644561397</v>
      </c>
      <c r="T9" s="14">
        <v>39234</v>
      </c>
    </row>
    <row r="10" spans="1:20" ht="12.75">
      <c r="A10" s="31">
        <v>96</v>
      </c>
      <c r="B10" s="31">
        <v>96</v>
      </c>
      <c r="C10" s="36" t="s">
        <v>15</v>
      </c>
      <c r="D10" s="3">
        <v>128001.46944754223</v>
      </c>
      <c r="E10" s="3">
        <v>134745.68886802727</v>
      </c>
      <c r="F10" s="40">
        <v>136274.07241805043</v>
      </c>
      <c r="G10" s="50">
        <f t="shared" si="2"/>
        <v>0.011342726901786726</v>
      </c>
      <c r="H10" s="45">
        <f t="shared" si="0"/>
        <v>0.06462896876272572</v>
      </c>
      <c r="I10" s="1"/>
      <c r="M10" s="1"/>
      <c r="N10" s="1"/>
      <c r="O10" s="1"/>
      <c r="R10" s="12">
        <v>136348</v>
      </c>
      <c r="S10" s="13">
        <f t="shared" si="1"/>
        <v>-0.0005421977729747922</v>
      </c>
      <c r="T10" s="14">
        <v>39356</v>
      </c>
    </row>
    <row r="11" spans="1:20" ht="12.75">
      <c r="A11" s="31">
        <v>66</v>
      </c>
      <c r="B11" s="31">
        <v>65</v>
      </c>
      <c r="C11" s="36" t="s">
        <v>16</v>
      </c>
      <c r="D11" s="3">
        <v>168731.3025240945</v>
      </c>
      <c r="E11" s="3">
        <v>172968.26880168146</v>
      </c>
      <c r="F11" s="40">
        <v>174692.5305923846</v>
      </c>
      <c r="G11" s="50">
        <f t="shared" si="2"/>
        <v>0.009968659585071649</v>
      </c>
      <c r="H11" s="45">
        <f t="shared" si="0"/>
        <v>0.035329710487115085</v>
      </c>
      <c r="I11" s="1"/>
      <c r="M11" s="1"/>
      <c r="N11" s="1"/>
      <c r="O11" s="1"/>
      <c r="R11" s="12">
        <v>175190</v>
      </c>
      <c r="S11" s="13">
        <f t="shared" si="1"/>
        <v>-0.0028395993356664043</v>
      </c>
      <c r="T11" s="14">
        <v>39387</v>
      </c>
    </row>
    <row r="12" spans="1:20" ht="12.75">
      <c r="A12" s="31">
        <v>84</v>
      </c>
      <c r="B12" s="31">
        <v>81</v>
      </c>
      <c r="C12" s="36" t="s">
        <v>17</v>
      </c>
      <c r="D12" s="3">
        <v>145249.24062273823</v>
      </c>
      <c r="E12" s="3">
        <v>154822.15386909968</v>
      </c>
      <c r="F12" s="40">
        <v>153111.49394365936</v>
      </c>
      <c r="G12" s="50">
        <f t="shared" si="2"/>
        <v>-0.01104919343059052</v>
      </c>
      <c r="H12" s="45">
        <f t="shared" si="0"/>
        <v>0.05412939363546876</v>
      </c>
      <c r="I12" s="1"/>
      <c r="M12" s="1"/>
      <c r="N12" s="1"/>
      <c r="O12" s="1"/>
      <c r="R12" s="12">
        <v>151244</v>
      </c>
      <c r="S12" s="13">
        <f t="shared" si="1"/>
        <v>0.01234755721654648</v>
      </c>
      <c r="T12" s="14">
        <v>39479</v>
      </c>
    </row>
    <row r="13" spans="1:20" ht="12.75">
      <c r="A13" s="31">
        <v>45</v>
      </c>
      <c r="B13" s="31">
        <v>48</v>
      </c>
      <c r="C13" s="36" t="s">
        <v>18</v>
      </c>
      <c r="D13" s="3">
        <v>199953.92624812052</v>
      </c>
      <c r="E13" s="3">
        <v>204176.7709280874</v>
      </c>
      <c r="F13" s="40">
        <v>204998.86699456174</v>
      </c>
      <c r="G13" s="50">
        <f t="shared" si="2"/>
        <v>0.004026393711378029</v>
      </c>
      <c r="H13" s="45">
        <f t="shared" si="0"/>
        <v>0.025230516054888685</v>
      </c>
      <c r="I13" s="1"/>
      <c r="M13" s="1"/>
      <c r="N13" s="1"/>
      <c r="O13" s="1"/>
      <c r="R13" s="12">
        <v>205477</v>
      </c>
      <c r="S13" s="13">
        <f t="shared" si="1"/>
        <v>-0.0023269417279708</v>
      </c>
      <c r="T13" s="14">
        <v>39326</v>
      </c>
    </row>
    <row r="14" spans="1:20" ht="12.75">
      <c r="A14" s="31">
        <v>70</v>
      </c>
      <c r="B14" s="31">
        <v>68</v>
      </c>
      <c r="C14" s="36" t="s">
        <v>19</v>
      </c>
      <c r="D14" s="3">
        <v>164403.9486285813</v>
      </c>
      <c r="E14" s="3">
        <v>170328.82093514336</v>
      </c>
      <c r="F14" s="40">
        <v>170089.72199561392</v>
      </c>
      <c r="G14" s="50">
        <f t="shared" si="2"/>
        <v>-0.0014037491612796105</v>
      </c>
      <c r="H14" s="45">
        <f t="shared" si="0"/>
        <v>0.03458416549275123</v>
      </c>
      <c r="I14" s="1"/>
      <c r="M14" s="1"/>
      <c r="N14" s="1"/>
      <c r="O14" s="1"/>
      <c r="R14" s="12">
        <v>172704</v>
      </c>
      <c r="S14" s="13">
        <f t="shared" si="1"/>
        <v>-0.01513733326608581</v>
      </c>
      <c r="T14" s="14">
        <v>39448</v>
      </c>
    </row>
    <row r="15" spans="1:20" ht="12.75">
      <c r="A15" s="32">
        <v>48</v>
      </c>
      <c r="B15" s="32">
        <v>47</v>
      </c>
      <c r="C15" s="37" t="s">
        <v>20</v>
      </c>
      <c r="D15" s="24">
        <v>197879.457971257</v>
      </c>
      <c r="E15" s="24">
        <v>206127.90544501727</v>
      </c>
      <c r="F15" s="41">
        <v>209100.3283472168</v>
      </c>
      <c r="G15" s="51">
        <f t="shared" si="2"/>
        <v>0.01442028383193561</v>
      </c>
      <c r="H15" s="46">
        <f t="shared" si="0"/>
        <v>0.056705584758523386</v>
      </c>
      <c r="I15" s="1"/>
      <c r="M15" s="1"/>
      <c r="N15" s="1"/>
      <c r="O15" s="1"/>
      <c r="R15" s="12">
        <v>196537</v>
      </c>
      <c r="S15" s="13">
        <f t="shared" si="1"/>
        <v>0.06392347673576373</v>
      </c>
      <c r="T15" s="14">
        <v>39326</v>
      </c>
    </row>
    <row r="16" spans="1:20" ht="12.75">
      <c r="A16" s="32">
        <v>69</v>
      </c>
      <c r="B16" s="32">
        <v>64</v>
      </c>
      <c r="C16" s="37" t="s">
        <v>21</v>
      </c>
      <c r="D16" s="24">
        <v>165350.69533646296</v>
      </c>
      <c r="E16" s="24">
        <v>173227.22434826096</v>
      </c>
      <c r="F16" s="41">
        <v>173485.9303951885</v>
      </c>
      <c r="G16" s="51">
        <f t="shared" si="2"/>
        <v>0.00149344912672289</v>
      </c>
      <c r="H16" s="46">
        <f t="shared" si="0"/>
        <v>0.04919988417449117</v>
      </c>
      <c r="I16" s="1"/>
      <c r="M16" s="1"/>
      <c r="N16" s="1"/>
      <c r="O16" s="1"/>
      <c r="R16" s="12">
        <v>171454</v>
      </c>
      <c r="S16" s="13">
        <f t="shared" si="1"/>
        <v>0.011851169381807998</v>
      </c>
      <c r="T16" s="14">
        <v>39479</v>
      </c>
    </row>
    <row r="17" spans="1:20" ht="12.75">
      <c r="A17" s="32">
        <v>11</v>
      </c>
      <c r="B17" s="32">
        <v>9</v>
      </c>
      <c r="C17" s="37" t="s">
        <v>22</v>
      </c>
      <c r="D17" s="24">
        <v>280192.37511911365</v>
      </c>
      <c r="E17" s="24">
        <v>323504.6960959563</v>
      </c>
      <c r="F17" s="41">
        <v>332666.23605730064</v>
      </c>
      <c r="G17" s="51">
        <f t="shared" si="2"/>
        <v>0.02831965060138386</v>
      </c>
      <c r="H17" s="46">
        <f t="shared" si="0"/>
        <v>0.18727797612579433</v>
      </c>
      <c r="I17" s="1"/>
      <c r="M17" s="1"/>
      <c r="N17" s="1"/>
      <c r="O17" s="1"/>
      <c r="R17" s="12">
        <v>313815</v>
      </c>
      <c r="S17" s="13">
        <f t="shared" si="1"/>
        <v>0.06007117587527889</v>
      </c>
      <c r="T17" s="14">
        <v>39479</v>
      </c>
    </row>
    <row r="18" spans="1:20" ht="12.75">
      <c r="A18" s="34"/>
      <c r="B18" s="56"/>
      <c r="C18" s="55" t="s">
        <v>2</v>
      </c>
      <c r="D18" s="29">
        <v>174355.5306873778</v>
      </c>
      <c r="E18" s="29">
        <v>180856.0019519357</v>
      </c>
      <c r="F18" s="43">
        <v>181901.83194612266</v>
      </c>
      <c r="G18" s="48">
        <f t="shared" si="2"/>
        <v>0.005782666778539669</v>
      </c>
      <c r="H18" s="48">
        <f t="shared" si="0"/>
        <v>0.04328111204155327</v>
      </c>
      <c r="I18" s="1"/>
      <c r="M18" s="1"/>
      <c r="N18" s="1"/>
      <c r="O18" s="1"/>
      <c r="R18" s="15">
        <v>177360</v>
      </c>
      <c r="S18" s="16">
        <f t="shared" si="1"/>
        <v>0.02560798345806644</v>
      </c>
      <c r="T18" s="17">
        <v>39356</v>
      </c>
    </row>
    <row r="19" spans="1:20" ht="12.75">
      <c r="A19" s="33"/>
      <c r="B19" s="61"/>
      <c r="C19" s="38" t="s">
        <v>23</v>
      </c>
      <c r="D19" s="28">
        <v>520155.0129993795</v>
      </c>
      <c r="E19" s="28">
        <v>558957.3437839309</v>
      </c>
      <c r="F19" s="42">
        <v>555690.0527164248</v>
      </c>
      <c r="G19" s="52">
        <f t="shared" si="2"/>
        <v>-0.005845331676631593</v>
      </c>
      <c r="H19" s="47">
        <f t="shared" si="0"/>
        <v>0.0683162496351597</v>
      </c>
      <c r="I19" s="1"/>
      <c r="M19" s="1"/>
      <c r="N19" s="1"/>
      <c r="O19" s="1"/>
      <c r="R19" s="21">
        <v>448443</v>
      </c>
      <c r="S19" s="22">
        <f t="shared" si="1"/>
        <v>0.23915425754538439</v>
      </c>
      <c r="T19" s="23">
        <v>41394</v>
      </c>
    </row>
    <row r="20" spans="1:20" ht="12.75">
      <c r="A20" s="31">
        <v>60</v>
      </c>
      <c r="B20" s="31">
        <v>70</v>
      </c>
      <c r="C20" s="36" t="s">
        <v>24</v>
      </c>
      <c r="D20" s="3">
        <v>171234.4627807147</v>
      </c>
      <c r="E20" s="3">
        <v>170089.42143271863</v>
      </c>
      <c r="F20" s="40">
        <v>171055.0464402524</v>
      </c>
      <c r="G20" s="50">
        <f t="shared" si="2"/>
        <v>0.0056771608686772</v>
      </c>
      <c r="H20" s="45">
        <f t="shared" si="0"/>
        <v>-0.0010477817230756248</v>
      </c>
      <c r="I20" s="1"/>
      <c r="M20" s="1"/>
      <c r="N20" s="1"/>
      <c r="O20" s="1"/>
      <c r="R20" s="12">
        <v>184480</v>
      </c>
      <c r="S20" s="13">
        <f t="shared" si="1"/>
        <v>-0.07277186448258677</v>
      </c>
      <c r="T20" s="14">
        <v>39508</v>
      </c>
    </row>
    <row r="21" spans="1:20" ht="12.75">
      <c r="A21" s="31">
        <v>87</v>
      </c>
      <c r="B21" s="31">
        <v>93</v>
      </c>
      <c r="C21" s="36" t="s">
        <v>25</v>
      </c>
      <c r="D21" s="3">
        <v>149412.22190080816</v>
      </c>
      <c r="E21" s="3">
        <v>141377.8206710601</v>
      </c>
      <c r="F21" s="40">
        <v>146642.7370964584</v>
      </c>
      <c r="G21" s="50">
        <f t="shared" si="2"/>
        <v>0.03724004515282542</v>
      </c>
      <c r="H21" s="45">
        <f t="shared" si="0"/>
        <v>-0.01853586519975825</v>
      </c>
      <c r="I21" s="1"/>
      <c r="M21" s="1"/>
      <c r="N21" s="1"/>
      <c r="O21" s="1"/>
      <c r="R21" s="12">
        <v>158295</v>
      </c>
      <c r="S21" s="13">
        <f t="shared" si="1"/>
        <v>-0.07361106101608761</v>
      </c>
      <c r="T21" s="14">
        <v>40575</v>
      </c>
    </row>
    <row r="22" spans="1:20" ht="12.75">
      <c r="A22" s="31">
        <v>100</v>
      </c>
      <c r="B22" s="31">
        <v>98</v>
      </c>
      <c r="C22" s="36" t="s">
        <v>26</v>
      </c>
      <c r="D22" s="3">
        <v>123905.3250843138</v>
      </c>
      <c r="E22" s="3">
        <v>126639.20426789539</v>
      </c>
      <c r="F22" s="40">
        <v>128854.85351788012</v>
      </c>
      <c r="G22" s="50">
        <f t="shared" si="2"/>
        <v>0.017495760991183218</v>
      </c>
      <c r="H22" s="45">
        <f t="shared" si="0"/>
        <v>0.03994605098851345</v>
      </c>
      <c r="I22" s="1"/>
      <c r="M22" s="1"/>
      <c r="N22" s="1"/>
      <c r="O22" s="1"/>
      <c r="R22" s="12">
        <v>137292</v>
      </c>
      <c r="S22" s="13">
        <f t="shared" si="1"/>
        <v>-0.06145402850945339</v>
      </c>
      <c r="T22" s="14">
        <v>39508</v>
      </c>
    </row>
    <row r="23" spans="1:20" ht="12.75">
      <c r="A23" s="31">
        <v>99</v>
      </c>
      <c r="B23" s="31">
        <v>92</v>
      </c>
      <c r="C23" s="36" t="s">
        <v>27</v>
      </c>
      <c r="D23" s="3">
        <v>123114.21819190332</v>
      </c>
      <c r="E23" s="3">
        <v>143125.5215859212</v>
      </c>
      <c r="F23" s="40">
        <v>142310.69330322996</v>
      </c>
      <c r="G23" s="50">
        <f t="shared" si="2"/>
        <v>-0.005693102625320967</v>
      </c>
      <c r="H23" s="45">
        <f t="shared" si="0"/>
        <v>0.15592411171717213</v>
      </c>
      <c r="I23" s="1"/>
      <c r="M23" s="1"/>
      <c r="N23" s="1"/>
      <c r="O23" s="1"/>
      <c r="R23" s="12">
        <v>138677</v>
      </c>
      <c r="S23" s="13">
        <f t="shared" si="1"/>
        <v>0.02620256641858388</v>
      </c>
      <c r="T23" s="14">
        <v>39356</v>
      </c>
    </row>
    <row r="24" spans="1:20" ht="12.75">
      <c r="A24" s="31">
        <v>98</v>
      </c>
      <c r="B24" s="31">
        <v>100</v>
      </c>
      <c r="C24" s="36" t="s">
        <v>28</v>
      </c>
      <c r="D24" s="3">
        <v>126308.12539934163</v>
      </c>
      <c r="E24" s="3">
        <v>124043.19255072465</v>
      </c>
      <c r="F24" s="40">
        <v>128084.67910967924</v>
      </c>
      <c r="G24" s="50">
        <f t="shared" si="2"/>
        <v>0.032581284598120375</v>
      </c>
      <c r="H24" s="45">
        <f t="shared" si="0"/>
        <v>0.014065236933259673</v>
      </c>
      <c r="I24" s="1"/>
      <c r="M24" s="1"/>
      <c r="N24" s="1"/>
      <c r="O24" s="1"/>
      <c r="R24" s="12">
        <v>128060</v>
      </c>
      <c r="S24" s="13">
        <f t="shared" si="1"/>
        <v>0.00019271520911482112</v>
      </c>
      <c r="T24" s="14">
        <v>39539</v>
      </c>
    </row>
    <row r="25" spans="1:20" ht="12.75">
      <c r="A25" s="31">
        <v>65</v>
      </c>
      <c r="B25" s="31">
        <v>62</v>
      </c>
      <c r="C25" s="36" t="s">
        <v>29</v>
      </c>
      <c r="D25" s="3">
        <v>184360.8153026963</v>
      </c>
      <c r="E25" s="3">
        <v>180803.9891007497</v>
      </c>
      <c r="F25" s="40">
        <v>181171.4067588745</v>
      </c>
      <c r="G25" s="50">
        <f t="shared" si="2"/>
        <v>0.0020321324764580595</v>
      </c>
      <c r="H25" s="45">
        <f t="shared" si="0"/>
        <v>-0.01729981796069413</v>
      </c>
      <c r="I25" s="1"/>
      <c r="M25" s="1"/>
      <c r="N25" s="1"/>
      <c r="O25" s="1"/>
      <c r="R25" s="12">
        <v>209353</v>
      </c>
      <c r="S25" s="13">
        <f t="shared" si="1"/>
        <v>-0.13461279867556467</v>
      </c>
      <c r="T25" s="14">
        <v>39508</v>
      </c>
    </row>
    <row r="26" spans="1:20" ht="12.75">
      <c r="A26" s="31">
        <v>94</v>
      </c>
      <c r="B26" s="31">
        <v>95</v>
      </c>
      <c r="C26" s="36" t="s">
        <v>30</v>
      </c>
      <c r="D26" s="3">
        <v>140304.71267232395</v>
      </c>
      <c r="E26" s="3">
        <v>136698.13143846643</v>
      </c>
      <c r="F26" s="40">
        <v>134161.98955068525</v>
      </c>
      <c r="G26" s="50">
        <f t="shared" si="2"/>
        <v>-0.018552864337599284</v>
      </c>
      <c r="H26" s="45">
        <f t="shared" si="0"/>
        <v>-0.04378130288456372</v>
      </c>
      <c r="I26" s="1"/>
      <c r="M26" s="1"/>
      <c r="N26" s="1"/>
      <c r="O26" s="1"/>
      <c r="R26" s="12">
        <v>137690</v>
      </c>
      <c r="S26" s="13">
        <f t="shared" si="1"/>
        <v>-0.02562285169086173</v>
      </c>
      <c r="T26" s="14">
        <v>39448</v>
      </c>
    </row>
    <row r="27" spans="1:20" ht="12.75">
      <c r="A27" s="31">
        <v>83</v>
      </c>
      <c r="B27" s="31">
        <v>88</v>
      </c>
      <c r="C27" s="36" t="s">
        <v>31</v>
      </c>
      <c r="D27" s="3">
        <v>150871.3083283241</v>
      </c>
      <c r="E27" s="3">
        <v>146546.01835928706</v>
      </c>
      <c r="F27" s="40">
        <v>147204.8004637356</v>
      </c>
      <c r="G27" s="50">
        <f t="shared" si="2"/>
        <v>0.004495394087292048</v>
      </c>
      <c r="H27" s="45">
        <f t="shared" si="0"/>
        <v>-0.0243022209140622</v>
      </c>
      <c r="I27" s="1"/>
      <c r="M27" s="1"/>
      <c r="N27" s="1"/>
      <c r="O27" s="1"/>
      <c r="R27" s="12">
        <v>167741</v>
      </c>
      <c r="S27" s="13">
        <f t="shared" si="1"/>
        <v>-0.12242802616095294</v>
      </c>
      <c r="T27" s="14">
        <v>39539</v>
      </c>
    </row>
    <row r="28" spans="1:20" ht="12.75">
      <c r="A28" s="31">
        <v>81</v>
      </c>
      <c r="B28" s="31">
        <v>82</v>
      </c>
      <c r="C28" s="36" t="s">
        <v>32</v>
      </c>
      <c r="D28" s="3">
        <v>151768.65389827066</v>
      </c>
      <c r="E28" s="3">
        <v>156899.53002057425</v>
      </c>
      <c r="F28" s="40">
        <v>158076.2480130083</v>
      </c>
      <c r="G28" s="50">
        <f t="shared" si="2"/>
        <v>0.007499818465228847</v>
      </c>
      <c r="H28" s="45">
        <f t="shared" si="0"/>
        <v>0.041560585487999235</v>
      </c>
      <c r="I28" s="1"/>
      <c r="M28" s="1"/>
      <c r="N28" s="1"/>
      <c r="O28" s="1"/>
      <c r="R28" s="12">
        <v>156154</v>
      </c>
      <c r="S28" s="13">
        <f t="shared" si="1"/>
        <v>0.012309950516850665</v>
      </c>
      <c r="T28" s="14">
        <v>39508</v>
      </c>
    </row>
    <row r="29" spans="1:20" ht="12.75">
      <c r="A29" s="33"/>
      <c r="B29" s="33"/>
      <c r="C29" s="38" t="s">
        <v>3</v>
      </c>
      <c r="D29" s="28">
        <v>152125.63968702868</v>
      </c>
      <c r="E29" s="28">
        <v>153375.42788145004</v>
      </c>
      <c r="F29" s="42">
        <v>154606.7467963217</v>
      </c>
      <c r="G29" s="52">
        <f t="shared" si="2"/>
        <v>0.008028136787487261</v>
      </c>
      <c r="H29" s="47">
        <f t="shared" si="0"/>
        <v>0.016309591955685265</v>
      </c>
      <c r="I29" s="1"/>
      <c r="M29" s="1"/>
      <c r="N29" s="1"/>
      <c r="O29" s="1"/>
      <c r="R29" s="15">
        <v>160729</v>
      </c>
      <c r="S29" s="16">
        <f t="shared" si="1"/>
        <v>-0.03809053253413071</v>
      </c>
      <c r="T29" s="17">
        <v>39508</v>
      </c>
    </row>
    <row r="30" spans="1:20" ht="12.75">
      <c r="A30" s="31">
        <v>102</v>
      </c>
      <c r="B30" s="31">
        <v>102</v>
      </c>
      <c r="C30" s="36" t="s">
        <v>33</v>
      </c>
      <c r="D30" s="3">
        <v>113150.10382971114</v>
      </c>
      <c r="E30" s="3">
        <v>115796.81279113133</v>
      </c>
      <c r="F30" s="40">
        <v>111325.80417905195</v>
      </c>
      <c r="G30" s="50">
        <f t="shared" si="2"/>
        <v>-0.038610808918756456</v>
      </c>
      <c r="H30" s="45">
        <f t="shared" si="0"/>
        <v>-0.01612282789775188</v>
      </c>
      <c r="I30" s="1"/>
      <c r="M30" s="1"/>
      <c r="N30" s="1"/>
      <c r="O30" s="1"/>
      <c r="R30" s="12">
        <v>132620</v>
      </c>
      <c r="S30" s="13">
        <f t="shared" si="1"/>
        <v>-0.16056549405027937</v>
      </c>
      <c r="T30" s="14">
        <v>39417</v>
      </c>
    </row>
    <row r="31" spans="1:20" ht="12.75">
      <c r="A31" s="31">
        <v>106</v>
      </c>
      <c r="B31" s="31">
        <v>107</v>
      </c>
      <c r="C31" s="36" t="s">
        <v>34</v>
      </c>
      <c r="D31" s="3">
        <v>103937.86964660366</v>
      </c>
      <c r="E31" s="3">
        <v>102725.9129099495</v>
      </c>
      <c r="F31" s="40">
        <v>101958.95079333731</v>
      </c>
      <c r="G31" s="50">
        <f t="shared" si="2"/>
        <v>-0.00746610173505613</v>
      </c>
      <c r="H31" s="45">
        <f t="shared" si="0"/>
        <v>-0.019039440196290558</v>
      </c>
      <c r="I31" s="1"/>
      <c r="M31" s="1"/>
      <c r="N31" s="1"/>
      <c r="O31" s="1"/>
      <c r="R31" s="12">
        <v>136677</v>
      </c>
      <c r="S31" s="13">
        <f t="shared" si="1"/>
        <v>-0.2540153003553099</v>
      </c>
      <c r="T31" s="14">
        <v>39203</v>
      </c>
    </row>
    <row r="32" spans="1:20" ht="12.75">
      <c r="A32" s="31">
        <v>38</v>
      </c>
      <c r="B32" s="31">
        <v>37</v>
      </c>
      <c r="C32" s="36" t="s">
        <v>35</v>
      </c>
      <c r="D32" s="3">
        <v>224383.59689343127</v>
      </c>
      <c r="E32" s="3">
        <v>230051.0400024153</v>
      </c>
      <c r="F32" s="40">
        <v>229958.66764699027</v>
      </c>
      <c r="G32" s="50">
        <f t="shared" si="2"/>
        <v>-0.0004015298319193228</v>
      </c>
      <c r="H32" s="45">
        <f t="shared" si="0"/>
        <v>0.024846160016798402</v>
      </c>
      <c r="I32" s="1"/>
      <c r="M32" s="1"/>
      <c r="N32" s="1"/>
      <c r="O32" s="1"/>
      <c r="R32" s="12">
        <v>233317</v>
      </c>
      <c r="S32" s="13">
        <f t="shared" si="1"/>
        <v>-0.014393860511706073</v>
      </c>
      <c r="T32" s="14">
        <v>39387</v>
      </c>
    </row>
    <row r="33" spans="1:20" ht="12.75">
      <c r="A33" s="32">
        <v>75</v>
      </c>
      <c r="B33" s="32">
        <v>72</v>
      </c>
      <c r="C33" s="37" t="s">
        <v>36</v>
      </c>
      <c r="D33" s="24">
        <v>157614.20964759294</v>
      </c>
      <c r="E33" s="24">
        <v>167037.55514256025</v>
      </c>
      <c r="F33" s="41">
        <v>167603.43860337863</v>
      </c>
      <c r="G33" s="51">
        <f t="shared" si="2"/>
        <v>0.0033877618738817894</v>
      </c>
      <c r="H33" s="46">
        <f t="shared" si="0"/>
        <v>0.06337771815193838</v>
      </c>
      <c r="I33" s="1"/>
      <c r="M33" s="1"/>
      <c r="N33" s="1"/>
      <c r="O33" s="1"/>
      <c r="R33" s="12">
        <v>163073</v>
      </c>
      <c r="S33" s="13">
        <f t="shared" si="1"/>
        <v>0.02778165976819356</v>
      </c>
      <c r="T33" s="14">
        <v>39479</v>
      </c>
    </row>
    <row r="34" spans="1:20" ht="12.75">
      <c r="A34" s="31">
        <v>92</v>
      </c>
      <c r="B34" s="31">
        <v>89</v>
      </c>
      <c r="C34" s="36" t="s">
        <v>37</v>
      </c>
      <c r="D34" s="3">
        <v>145438.1059897073</v>
      </c>
      <c r="E34" s="3">
        <v>149028.2014461787</v>
      </c>
      <c r="F34" s="40">
        <v>151846.11807817643</v>
      </c>
      <c r="G34" s="50">
        <f t="shared" si="2"/>
        <v>0.018908613300385513</v>
      </c>
      <c r="H34" s="45">
        <f t="shared" si="0"/>
        <v>0.04406006283471964</v>
      </c>
      <c r="I34" s="1"/>
      <c r="M34" s="1"/>
      <c r="N34" s="1"/>
      <c r="O34" s="1"/>
      <c r="R34" s="12">
        <v>151548</v>
      </c>
      <c r="S34" s="13">
        <f t="shared" si="1"/>
        <v>0.0019671528372293065</v>
      </c>
      <c r="T34" s="14">
        <v>40269</v>
      </c>
    </row>
    <row r="35" spans="1:20" ht="12.75">
      <c r="A35" s="31">
        <v>80</v>
      </c>
      <c r="B35" s="31">
        <v>79</v>
      </c>
      <c r="C35" s="36" t="s">
        <v>38</v>
      </c>
      <c r="D35" s="3">
        <v>154520.00483028707</v>
      </c>
      <c r="E35" s="3">
        <v>157754.1376870325</v>
      </c>
      <c r="F35" s="40">
        <v>157297.88718272126</v>
      </c>
      <c r="G35" s="50">
        <f t="shared" si="2"/>
        <v>-0.0028921618855816122</v>
      </c>
      <c r="H35" s="45">
        <f t="shared" si="0"/>
        <v>0.017977493305706194</v>
      </c>
      <c r="I35" s="1"/>
      <c r="M35" s="1"/>
      <c r="N35" s="1"/>
      <c r="O35" s="1"/>
      <c r="R35" s="12">
        <v>166465</v>
      </c>
      <c r="S35" s="13">
        <f t="shared" si="1"/>
        <v>-0.0550693107697038</v>
      </c>
      <c r="T35" s="14">
        <v>39479</v>
      </c>
    </row>
    <row r="36" spans="1:20" ht="12.75">
      <c r="A36" s="31">
        <v>86</v>
      </c>
      <c r="B36" s="31">
        <v>87</v>
      </c>
      <c r="C36" s="53" t="s">
        <v>39</v>
      </c>
      <c r="D36" s="3">
        <v>145932.67369896043</v>
      </c>
      <c r="E36" s="3">
        <v>147708.1971586894</v>
      </c>
      <c r="F36" s="40">
        <v>148912.40726188928</v>
      </c>
      <c r="G36" s="50">
        <f t="shared" si="2"/>
        <v>0.008152628807094109</v>
      </c>
      <c r="H36" s="45">
        <f t="shared" si="0"/>
        <v>0.020418549783276507</v>
      </c>
      <c r="I36" s="1"/>
      <c r="M36" s="1"/>
      <c r="N36" s="1"/>
      <c r="O36" s="1"/>
      <c r="R36" s="12">
        <v>157317</v>
      </c>
      <c r="S36" s="13">
        <f aca="true" t="shared" si="3" ref="S36:S67">((R36-F36)/R36)*-1</f>
        <v>-0.053424567835076424</v>
      </c>
      <c r="T36" s="14">
        <v>39264</v>
      </c>
    </row>
    <row r="37" spans="1:20" ht="12.75">
      <c r="A37" s="31">
        <v>50</v>
      </c>
      <c r="B37" s="31">
        <v>56</v>
      </c>
      <c r="C37" s="53" t="s">
        <v>40</v>
      </c>
      <c r="D37" s="3">
        <v>189469.61164877718</v>
      </c>
      <c r="E37" s="3">
        <v>187583.9915576093</v>
      </c>
      <c r="F37" s="40">
        <v>185693.79210117678</v>
      </c>
      <c r="G37" s="50">
        <f t="shared" si="2"/>
        <v>-0.010076549926980372</v>
      </c>
      <c r="H37" s="45">
        <f t="shared" si="0"/>
        <v>-0.01992836484301086</v>
      </c>
      <c r="I37" s="1"/>
      <c r="M37" s="1"/>
      <c r="N37" s="1"/>
      <c r="O37" s="1"/>
      <c r="R37" s="12">
        <v>202583</v>
      </c>
      <c r="S37" s="13">
        <f t="shared" si="3"/>
        <v>-0.08336932466605404</v>
      </c>
      <c r="T37" s="14">
        <v>39295</v>
      </c>
    </row>
    <row r="38" spans="1:20" ht="12.75">
      <c r="A38" s="33"/>
      <c r="B38" s="33"/>
      <c r="C38" s="54" t="s">
        <v>4</v>
      </c>
      <c r="D38" s="28">
        <v>162635.00048132797</v>
      </c>
      <c r="E38" s="28">
        <v>168086.70624130007</v>
      </c>
      <c r="F38" s="42">
        <v>168313.3548059295</v>
      </c>
      <c r="G38" s="52">
        <f t="shared" si="2"/>
        <v>0.0013484026767951462</v>
      </c>
      <c r="H38" s="47">
        <f t="shared" si="0"/>
        <v>0.034914712748154386</v>
      </c>
      <c r="I38" s="1"/>
      <c r="M38" s="1"/>
      <c r="N38" s="1"/>
      <c r="O38" s="1"/>
      <c r="R38" s="15">
        <v>168662</v>
      </c>
      <c r="S38" s="16">
        <f t="shared" si="3"/>
        <v>-0.0020671235611489313</v>
      </c>
      <c r="T38" s="17">
        <v>39356</v>
      </c>
    </row>
    <row r="39" spans="1:20" ht="12.75">
      <c r="A39" s="31">
        <v>26</v>
      </c>
      <c r="B39" s="31">
        <v>22</v>
      </c>
      <c r="C39" s="36" t="s">
        <v>41</v>
      </c>
      <c r="D39" s="3">
        <v>239183.1415160835</v>
      </c>
      <c r="E39" s="3">
        <v>265431.50111726305</v>
      </c>
      <c r="F39" s="40">
        <v>264929.7047281495</v>
      </c>
      <c r="G39" s="50">
        <f t="shared" si="2"/>
        <v>-0.001890492978419478</v>
      </c>
      <c r="H39" s="45">
        <f t="shared" si="0"/>
        <v>0.10764372040967918</v>
      </c>
      <c r="I39" s="1"/>
      <c r="M39" s="1"/>
      <c r="N39" s="1"/>
      <c r="O39" s="1"/>
      <c r="R39" s="12">
        <v>229135</v>
      </c>
      <c r="S39" s="13">
        <f t="shared" si="3"/>
        <v>0.15621666147969326</v>
      </c>
      <c r="T39" s="14">
        <v>39508</v>
      </c>
    </row>
    <row r="40" spans="1:20" ht="12.75">
      <c r="A40" s="31">
        <v>13</v>
      </c>
      <c r="B40" s="31">
        <v>8</v>
      </c>
      <c r="C40" s="36" t="s">
        <v>42</v>
      </c>
      <c r="D40" s="3">
        <v>296857.6777690276</v>
      </c>
      <c r="E40" s="3">
        <v>340171.12335254985</v>
      </c>
      <c r="F40" s="40">
        <v>339581.4437001668</v>
      </c>
      <c r="G40" s="50">
        <f t="shared" si="2"/>
        <v>-0.0017334794516696839</v>
      </c>
      <c r="H40" s="45">
        <f t="shared" si="0"/>
        <v>0.14392003013774435</v>
      </c>
      <c r="I40" s="1"/>
      <c r="M40" s="1"/>
      <c r="N40" s="1"/>
      <c r="O40" s="1"/>
      <c r="R40" s="12">
        <v>285816</v>
      </c>
      <c r="S40" s="13">
        <f t="shared" si="3"/>
        <v>0.1881120850483067</v>
      </c>
      <c r="T40" s="14">
        <v>39448</v>
      </c>
    </row>
    <row r="41" spans="1:20" ht="12.75">
      <c r="A41" s="31">
        <v>7</v>
      </c>
      <c r="B41" s="31">
        <v>7</v>
      </c>
      <c r="C41" s="36" t="s">
        <v>43</v>
      </c>
      <c r="D41" s="3">
        <v>324875.6750211364</v>
      </c>
      <c r="E41" s="3">
        <v>361514.6565914598</v>
      </c>
      <c r="F41" s="40">
        <v>357710.95395314414</v>
      </c>
      <c r="G41" s="50">
        <f t="shared" si="2"/>
        <v>-0.010521572414736613</v>
      </c>
      <c r="H41" s="45">
        <f t="shared" si="0"/>
        <v>0.10107029075005847</v>
      </c>
      <c r="I41" s="1"/>
      <c r="M41" s="1"/>
      <c r="N41" s="1"/>
      <c r="O41" s="1"/>
      <c r="R41" s="18">
        <v>292137</v>
      </c>
      <c r="S41" s="19">
        <f t="shared" si="3"/>
        <v>0.22446302232563536</v>
      </c>
      <c r="T41" s="20">
        <v>41394</v>
      </c>
    </row>
    <row r="42" spans="1:20" ht="12.75">
      <c r="A42" s="32">
        <v>3</v>
      </c>
      <c r="B42" s="32">
        <v>3</v>
      </c>
      <c r="C42" s="37" t="s">
        <v>44</v>
      </c>
      <c r="D42" s="24">
        <v>391065.59547820827</v>
      </c>
      <c r="E42" s="24">
        <v>405938.5515173818</v>
      </c>
      <c r="F42" s="41">
        <v>412824.72373373946</v>
      </c>
      <c r="G42" s="51">
        <f t="shared" si="2"/>
        <v>0.016963582765463947</v>
      </c>
      <c r="H42" s="46">
        <f t="shared" si="0"/>
        <v>0.055640609931240315</v>
      </c>
      <c r="I42" s="1"/>
      <c r="M42" s="1"/>
      <c r="N42" s="1"/>
      <c r="O42" s="1"/>
      <c r="R42" s="12">
        <v>379312</v>
      </c>
      <c r="S42" s="13">
        <f t="shared" si="3"/>
        <v>0.08835134067400836</v>
      </c>
      <c r="T42" s="14">
        <v>39569</v>
      </c>
    </row>
    <row r="43" spans="1:20" ht="12.75">
      <c r="A43" s="32">
        <v>17</v>
      </c>
      <c r="B43" s="32">
        <v>20</v>
      </c>
      <c r="C43" s="37" t="s">
        <v>45</v>
      </c>
      <c r="D43" s="24">
        <v>265551.0419285279</v>
      </c>
      <c r="E43" s="24">
        <v>273992.6464548432</v>
      </c>
      <c r="F43" s="41">
        <v>277285.10309211205</v>
      </c>
      <c r="G43" s="51">
        <f t="shared" si="2"/>
        <v>0.012016587597767803</v>
      </c>
      <c r="H43" s="46">
        <f t="shared" si="0"/>
        <v>0.04418759225483426</v>
      </c>
      <c r="I43" s="1"/>
      <c r="M43" s="1"/>
      <c r="N43" s="1"/>
      <c r="O43" s="1"/>
      <c r="R43" s="12">
        <v>252145</v>
      </c>
      <c r="S43" s="13">
        <f t="shared" si="3"/>
        <v>0.09970494394936269</v>
      </c>
      <c r="T43" s="14">
        <v>39539</v>
      </c>
    </row>
    <row r="44" spans="1:20" ht="12.75">
      <c r="A44" s="31">
        <v>16</v>
      </c>
      <c r="B44" s="31">
        <v>16</v>
      </c>
      <c r="C44" s="36" t="s">
        <v>46</v>
      </c>
      <c r="D44" s="3">
        <v>263223.6173159674</v>
      </c>
      <c r="E44" s="3">
        <v>286420.3776492898</v>
      </c>
      <c r="F44" s="40">
        <v>284946.7579615286</v>
      </c>
      <c r="G44" s="50">
        <f t="shared" si="2"/>
        <v>-0.00514495407015203</v>
      </c>
      <c r="H44" s="45">
        <f t="shared" si="0"/>
        <v>0.08252732360062232</v>
      </c>
      <c r="I44" s="1"/>
      <c r="M44" s="1"/>
      <c r="N44" s="1"/>
      <c r="O44" s="1"/>
      <c r="R44" s="12">
        <v>257919</v>
      </c>
      <c r="S44" s="13">
        <f t="shared" si="3"/>
        <v>0.1047916514934092</v>
      </c>
      <c r="T44" s="14">
        <v>39479</v>
      </c>
    </row>
    <row r="45" spans="1:20" ht="12.75">
      <c r="A45" s="32">
        <v>14</v>
      </c>
      <c r="B45" s="32">
        <v>13</v>
      </c>
      <c r="C45" s="37" t="s">
        <v>47</v>
      </c>
      <c r="D45" s="24">
        <v>289555.5758428544</v>
      </c>
      <c r="E45" s="24">
        <v>307283.68219963415</v>
      </c>
      <c r="F45" s="41">
        <v>309230.9249035782</v>
      </c>
      <c r="G45" s="51">
        <f t="shared" si="2"/>
        <v>0.0063369544715328185</v>
      </c>
      <c r="H45" s="46">
        <f t="shared" si="0"/>
        <v>0.0679501646737477</v>
      </c>
      <c r="I45" s="1"/>
      <c r="M45" s="1"/>
      <c r="N45" s="1"/>
      <c r="O45" s="1"/>
      <c r="R45" s="12">
        <v>278538</v>
      </c>
      <c r="S45" s="13">
        <f t="shared" si="3"/>
        <v>0.11019295357753048</v>
      </c>
      <c r="T45" s="14">
        <v>39479</v>
      </c>
    </row>
    <row r="46" spans="1:20" ht="12.75">
      <c r="A46" s="32">
        <v>5</v>
      </c>
      <c r="B46" s="32">
        <v>4</v>
      </c>
      <c r="C46" s="37" t="s">
        <v>48</v>
      </c>
      <c r="D46" s="24">
        <v>352931.8365813361</v>
      </c>
      <c r="E46" s="24">
        <v>384923.3680011986</v>
      </c>
      <c r="F46" s="41">
        <v>385968.1617802487</v>
      </c>
      <c r="G46" s="51">
        <f t="shared" si="2"/>
        <v>0.0027142903390755535</v>
      </c>
      <c r="H46" s="46">
        <f t="shared" si="0"/>
        <v>0.09360539847840865</v>
      </c>
      <c r="I46" s="1"/>
      <c r="M46" s="1"/>
      <c r="N46" s="1"/>
      <c r="O46" s="1"/>
      <c r="R46" s="18">
        <v>331581</v>
      </c>
      <c r="S46" s="19">
        <f t="shared" si="3"/>
        <v>0.1640237582378022</v>
      </c>
      <c r="T46" s="20">
        <v>41394</v>
      </c>
    </row>
    <row r="47" spans="1:20" ht="12.75">
      <c r="A47" s="31">
        <v>42</v>
      </c>
      <c r="B47" s="31">
        <v>51</v>
      </c>
      <c r="C47" s="53" t="s">
        <v>49</v>
      </c>
      <c r="D47" s="3">
        <v>215089.13659379585</v>
      </c>
      <c r="E47" s="3">
        <v>199791.25384417528</v>
      </c>
      <c r="F47" s="40">
        <v>199271.495048</v>
      </c>
      <c r="G47" s="50">
        <f t="shared" si="2"/>
        <v>-0.002601509256159207</v>
      </c>
      <c r="H47" s="45">
        <f t="shared" si="0"/>
        <v>-0.07353993695956884</v>
      </c>
      <c r="I47" s="1"/>
      <c r="M47" s="1"/>
      <c r="N47" s="1"/>
      <c r="O47" s="1"/>
      <c r="R47" s="12">
        <v>219480</v>
      </c>
      <c r="S47" s="13">
        <f t="shared" si="3"/>
        <v>-0.09207447125934021</v>
      </c>
      <c r="T47" s="14">
        <v>39630</v>
      </c>
    </row>
    <row r="48" spans="1:20" ht="12.75">
      <c r="A48" s="31">
        <v>21</v>
      </c>
      <c r="B48" s="31">
        <v>19</v>
      </c>
      <c r="C48" s="36" t="s">
        <v>50</v>
      </c>
      <c r="D48" s="3">
        <v>255647.3066360505</v>
      </c>
      <c r="E48" s="3">
        <v>274713.38179223513</v>
      </c>
      <c r="F48" s="40">
        <v>274031.72855415306</v>
      </c>
      <c r="G48" s="50">
        <f t="shared" si="2"/>
        <v>-0.002481325203872342</v>
      </c>
      <c r="H48" s="45">
        <f t="shared" si="0"/>
        <v>0.07191322357358287</v>
      </c>
      <c r="I48" s="1"/>
      <c r="M48" s="1"/>
      <c r="N48" s="1"/>
      <c r="O48" s="1"/>
      <c r="R48" s="12">
        <v>252113</v>
      </c>
      <c r="S48" s="13">
        <f t="shared" si="3"/>
        <v>0.08694009652081827</v>
      </c>
      <c r="T48" s="14">
        <v>39569</v>
      </c>
    </row>
    <row r="49" spans="1:20" ht="12.75">
      <c r="A49" s="32">
        <v>63</v>
      </c>
      <c r="B49" s="32">
        <v>55</v>
      </c>
      <c r="C49" s="37" t="s">
        <v>51</v>
      </c>
      <c r="D49" s="24">
        <v>174083.6755944601</v>
      </c>
      <c r="E49" s="24">
        <v>191111.35818872481</v>
      </c>
      <c r="F49" s="41">
        <v>192327.1292562903</v>
      </c>
      <c r="G49" s="51">
        <f t="shared" si="2"/>
        <v>0.006361584570839129</v>
      </c>
      <c r="H49" s="46">
        <f t="shared" si="0"/>
        <v>0.10479703854788536</v>
      </c>
      <c r="I49" s="1"/>
      <c r="M49" s="1"/>
      <c r="N49" s="1"/>
      <c r="O49" s="1"/>
      <c r="R49" s="12">
        <v>173827</v>
      </c>
      <c r="S49" s="13">
        <f t="shared" si="3"/>
        <v>0.10642839867391313</v>
      </c>
      <c r="T49" s="14">
        <v>39295</v>
      </c>
    </row>
    <row r="50" spans="1:20" ht="12.75">
      <c r="A50" s="31">
        <v>51</v>
      </c>
      <c r="B50" s="31">
        <v>50</v>
      </c>
      <c r="C50" s="36" t="s">
        <v>52</v>
      </c>
      <c r="D50" s="3">
        <v>188903.8711229669</v>
      </c>
      <c r="E50" s="3">
        <v>201414.22522529634</v>
      </c>
      <c r="F50" s="40">
        <v>202852.7258856548</v>
      </c>
      <c r="G50" s="50">
        <f t="shared" si="2"/>
        <v>0.007142001309735635</v>
      </c>
      <c r="H50" s="45">
        <f t="shared" si="0"/>
        <v>0.0738410212547096</v>
      </c>
      <c r="I50" s="1"/>
      <c r="M50" s="1"/>
      <c r="N50" s="1"/>
      <c r="O50" s="1"/>
      <c r="R50" s="12">
        <v>182532</v>
      </c>
      <c r="S50" s="13">
        <f t="shared" si="3"/>
        <v>0.11132692287190629</v>
      </c>
      <c r="T50" s="14">
        <v>39387</v>
      </c>
    </row>
    <row r="51" spans="1:20" ht="12.75">
      <c r="A51" s="31">
        <v>33</v>
      </c>
      <c r="B51" s="31">
        <v>28</v>
      </c>
      <c r="C51" s="36" t="s">
        <v>53</v>
      </c>
      <c r="D51" s="3">
        <v>223999.21174694205</v>
      </c>
      <c r="E51" s="3">
        <v>245836.37716848784</v>
      </c>
      <c r="F51" s="40">
        <v>246249.7790665979</v>
      </c>
      <c r="G51" s="50">
        <f t="shared" si="2"/>
        <v>0.0016816140185254014</v>
      </c>
      <c r="H51" s="45">
        <f t="shared" si="0"/>
        <v>0.0993332393722568</v>
      </c>
      <c r="I51" s="1"/>
      <c r="M51" s="1"/>
      <c r="N51" s="1"/>
      <c r="O51" s="1"/>
      <c r="R51" s="12">
        <v>219578</v>
      </c>
      <c r="S51" s="13">
        <f t="shared" si="3"/>
        <v>0.12146835778902211</v>
      </c>
      <c r="T51" s="14">
        <v>39203</v>
      </c>
    </row>
    <row r="52" spans="1:20" ht="12.75">
      <c r="A52" s="31">
        <v>6</v>
      </c>
      <c r="B52" s="31">
        <v>6</v>
      </c>
      <c r="C52" s="36" t="s">
        <v>54</v>
      </c>
      <c r="D52" s="3">
        <v>335675.083219774</v>
      </c>
      <c r="E52" s="3">
        <v>368282.30429014337</v>
      </c>
      <c r="F52" s="40">
        <v>362992.82042769995</v>
      </c>
      <c r="G52" s="50">
        <f t="shared" si="2"/>
        <v>-0.014362579469135217</v>
      </c>
      <c r="H52" s="45">
        <f t="shared" si="0"/>
        <v>0.08138148636442111</v>
      </c>
      <c r="I52" s="1"/>
      <c r="M52" s="1"/>
      <c r="N52" s="1"/>
      <c r="O52" s="1"/>
      <c r="R52" s="12">
        <v>329779</v>
      </c>
      <c r="S52" s="13">
        <f t="shared" si="3"/>
        <v>0.1007153894811372</v>
      </c>
      <c r="T52" s="14">
        <v>41274</v>
      </c>
    </row>
    <row r="53" spans="1:20" ht="12.75">
      <c r="A53" s="32">
        <v>52</v>
      </c>
      <c r="B53" s="32">
        <v>53</v>
      </c>
      <c r="C53" s="37" t="s">
        <v>55</v>
      </c>
      <c r="D53" s="24">
        <v>184639.1432442194</v>
      </c>
      <c r="E53" s="24">
        <v>194398.82678744406</v>
      </c>
      <c r="F53" s="41">
        <v>194754.37066750423</v>
      </c>
      <c r="G53" s="51">
        <f t="shared" si="2"/>
        <v>0.0018289404619140637</v>
      </c>
      <c r="H53" s="46">
        <f t="shared" si="0"/>
        <v>0.054783764945798064</v>
      </c>
      <c r="I53" s="1"/>
      <c r="M53" s="1"/>
      <c r="N53" s="1"/>
      <c r="O53" s="1"/>
      <c r="R53" s="12">
        <v>182703</v>
      </c>
      <c r="S53" s="13">
        <f t="shared" si="3"/>
        <v>0.06596153685218215</v>
      </c>
      <c r="T53" s="14">
        <v>39234</v>
      </c>
    </row>
    <row r="54" spans="1:20" ht="12.75">
      <c r="A54" s="32">
        <v>19</v>
      </c>
      <c r="B54" s="32">
        <v>17</v>
      </c>
      <c r="C54" s="37" t="s">
        <v>56</v>
      </c>
      <c r="D54" s="24">
        <v>254873.3366494997</v>
      </c>
      <c r="E54" s="24">
        <v>284033.81215837266</v>
      </c>
      <c r="F54" s="41">
        <v>288398.7265525376</v>
      </c>
      <c r="G54" s="51">
        <f t="shared" si="2"/>
        <v>0.015367587263628746</v>
      </c>
      <c r="H54" s="46">
        <f t="shared" si="0"/>
        <v>0.13153745442247589</v>
      </c>
      <c r="I54" s="1"/>
      <c r="M54" s="1"/>
      <c r="N54" s="1"/>
      <c r="O54" s="1"/>
      <c r="R54" s="12">
        <v>241912</v>
      </c>
      <c r="S54" s="13">
        <f t="shared" si="3"/>
        <v>0.19216378911561885</v>
      </c>
      <c r="T54" s="14">
        <v>41122</v>
      </c>
    </row>
    <row r="55" spans="1:20" ht="12.75">
      <c r="A55" s="31">
        <v>24</v>
      </c>
      <c r="B55" s="31">
        <v>21</v>
      </c>
      <c r="C55" s="36" t="s">
        <v>57</v>
      </c>
      <c r="D55" s="3">
        <v>242979.75721891547</v>
      </c>
      <c r="E55" s="3">
        <v>264571.2505221612</v>
      </c>
      <c r="F55" s="40">
        <v>262884.47567091795</v>
      </c>
      <c r="G55" s="50">
        <f t="shared" si="2"/>
        <v>-0.006375503188325249</v>
      </c>
      <c r="H55" s="45">
        <f t="shared" si="0"/>
        <v>0.08191924578338061</v>
      </c>
      <c r="I55" s="1"/>
      <c r="M55" s="1"/>
      <c r="N55" s="1"/>
      <c r="O55" s="1"/>
      <c r="R55" s="12">
        <v>216405</v>
      </c>
      <c r="S55" s="13">
        <f t="shared" si="3"/>
        <v>0.214780045151073</v>
      </c>
      <c r="T55" s="14">
        <v>39356</v>
      </c>
    </row>
    <row r="56" spans="1:20" ht="12.75">
      <c r="A56" s="31">
        <v>53</v>
      </c>
      <c r="B56" s="31">
        <v>49</v>
      </c>
      <c r="C56" s="36" t="s">
        <v>58</v>
      </c>
      <c r="D56" s="3">
        <v>180425.08764789245</v>
      </c>
      <c r="E56" s="3">
        <v>202647.41812080456</v>
      </c>
      <c r="F56" s="40">
        <v>200380.61354245865</v>
      </c>
      <c r="G56" s="50">
        <f t="shared" si="2"/>
        <v>-0.01118595341291051</v>
      </c>
      <c r="H56" s="45">
        <f t="shared" si="0"/>
        <v>0.11060283331279464</v>
      </c>
      <c r="I56" s="1"/>
      <c r="M56" s="1"/>
      <c r="N56" s="1"/>
      <c r="O56" s="1"/>
      <c r="R56" s="12">
        <v>186132</v>
      </c>
      <c r="S56" s="13">
        <f t="shared" si="3"/>
        <v>0.07655112254990358</v>
      </c>
      <c r="T56" s="14">
        <v>39356</v>
      </c>
    </row>
    <row r="57" spans="1:20" ht="12.75">
      <c r="A57" s="31">
        <v>32</v>
      </c>
      <c r="B57" s="31">
        <v>29</v>
      </c>
      <c r="C57" s="36" t="s">
        <v>59</v>
      </c>
      <c r="D57" s="3">
        <v>223358.13069652973</v>
      </c>
      <c r="E57" s="3">
        <v>246382.76192917363</v>
      </c>
      <c r="F57" s="40">
        <v>251479.05866829786</v>
      </c>
      <c r="G57" s="50">
        <f t="shared" si="2"/>
        <v>0.020684469559559604</v>
      </c>
      <c r="H57" s="45">
        <f t="shared" si="0"/>
        <v>0.12590062373854316</v>
      </c>
      <c r="I57" s="1"/>
      <c r="M57" s="1"/>
      <c r="N57" s="1"/>
      <c r="O57" s="1"/>
      <c r="R57" s="12">
        <v>209216</v>
      </c>
      <c r="S57" s="13">
        <f t="shared" si="3"/>
        <v>0.20200681911659654</v>
      </c>
      <c r="T57" s="14">
        <v>40909</v>
      </c>
    </row>
    <row r="58" spans="1:20" ht="12.75">
      <c r="A58" s="31">
        <v>2</v>
      </c>
      <c r="B58" s="31">
        <v>2</v>
      </c>
      <c r="C58" s="36" t="s">
        <v>60</v>
      </c>
      <c r="D58" s="3">
        <v>452554.85904065816</v>
      </c>
      <c r="E58" s="3">
        <v>470221.44746104366</v>
      </c>
      <c r="F58" s="40">
        <v>472247.2998010351</v>
      </c>
      <c r="G58" s="50">
        <f t="shared" si="2"/>
        <v>0.0043082942110148625</v>
      </c>
      <c r="H58" s="45">
        <f t="shared" si="0"/>
        <v>0.04351393066935949</v>
      </c>
      <c r="I58" s="1"/>
      <c r="M58" s="1"/>
      <c r="N58" s="1"/>
      <c r="O58" s="1"/>
      <c r="R58" s="18">
        <v>424677</v>
      </c>
      <c r="S58" s="19">
        <f t="shared" si="3"/>
        <v>0.11201524876796974</v>
      </c>
      <c r="T58" s="20">
        <v>41394</v>
      </c>
    </row>
    <row r="59" spans="1:20" ht="12.75">
      <c r="A59" s="31">
        <v>46</v>
      </c>
      <c r="B59" s="31">
        <v>41</v>
      </c>
      <c r="C59" s="36" t="s">
        <v>61</v>
      </c>
      <c r="D59" s="3">
        <v>197792.1656788754</v>
      </c>
      <c r="E59" s="3">
        <v>223943.82018988408</v>
      </c>
      <c r="F59" s="40">
        <v>218522.20297545948</v>
      </c>
      <c r="G59" s="50">
        <f t="shared" si="2"/>
        <v>-0.02420972014243372</v>
      </c>
      <c r="H59" s="45">
        <f t="shared" si="0"/>
        <v>0.1048071708271816</v>
      </c>
      <c r="I59" s="1"/>
      <c r="M59" s="1"/>
      <c r="N59" s="1"/>
      <c r="O59" s="1"/>
      <c r="R59" s="12">
        <v>193408</v>
      </c>
      <c r="S59" s="13">
        <f t="shared" si="3"/>
        <v>0.12985090055974668</v>
      </c>
      <c r="T59" s="14">
        <v>39326</v>
      </c>
    </row>
    <row r="60" spans="1:20" ht="12.75">
      <c r="A60" s="31">
        <v>8</v>
      </c>
      <c r="B60" s="31">
        <v>11</v>
      </c>
      <c r="C60" s="36" t="s">
        <v>62</v>
      </c>
      <c r="D60" s="3">
        <v>320425.63324797835</v>
      </c>
      <c r="E60" s="3">
        <v>327756.116387665</v>
      </c>
      <c r="F60" s="40">
        <v>337125.07716401084</v>
      </c>
      <c r="G60" s="50">
        <f t="shared" si="2"/>
        <v>0.028585159232434876</v>
      </c>
      <c r="H60" s="45">
        <f t="shared" si="0"/>
        <v>0.05211644195490672</v>
      </c>
      <c r="I60" s="1"/>
      <c r="M60" s="1"/>
      <c r="N60" s="1"/>
      <c r="O60" s="1"/>
      <c r="R60" s="12">
        <v>328776</v>
      </c>
      <c r="S60" s="13">
        <f t="shared" si="3"/>
        <v>0.025394424057750088</v>
      </c>
      <c r="T60" s="14">
        <v>41274</v>
      </c>
    </row>
    <row r="61" spans="1:20" ht="12.75">
      <c r="A61" s="31">
        <v>12</v>
      </c>
      <c r="B61" s="31">
        <v>12</v>
      </c>
      <c r="C61" s="36" t="s">
        <v>63</v>
      </c>
      <c r="D61" s="3">
        <v>294486.64151115046</v>
      </c>
      <c r="E61" s="3">
        <v>316883.38460654655</v>
      </c>
      <c r="F61" s="40">
        <v>316007.6218736942</v>
      </c>
      <c r="G61" s="50">
        <f t="shared" si="2"/>
        <v>-0.002763675141692068</v>
      </c>
      <c r="H61" s="45">
        <f t="shared" si="0"/>
        <v>0.07307964888359408</v>
      </c>
      <c r="I61" s="1"/>
      <c r="M61" s="1"/>
      <c r="N61" s="1"/>
      <c r="O61" s="1"/>
      <c r="R61" s="12">
        <v>280950</v>
      </c>
      <c r="S61" s="13">
        <f t="shared" si="3"/>
        <v>0.12478242346927988</v>
      </c>
      <c r="T61" s="14">
        <v>39508</v>
      </c>
    </row>
    <row r="62" spans="1:20" ht="12.75">
      <c r="A62" s="31">
        <v>1</v>
      </c>
      <c r="B62" s="31">
        <v>1</v>
      </c>
      <c r="C62" s="36" t="s">
        <v>64</v>
      </c>
      <c r="D62" s="3">
        <v>472279.2651530043</v>
      </c>
      <c r="E62" s="3">
        <v>491487.05544101214</v>
      </c>
      <c r="F62" s="40">
        <v>485827.3393903261</v>
      </c>
      <c r="G62" s="50">
        <f t="shared" si="2"/>
        <v>-0.011515493618865613</v>
      </c>
      <c r="H62" s="45">
        <f t="shared" si="0"/>
        <v>0.028686574315162083</v>
      </c>
      <c r="I62" s="1"/>
      <c r="M62" s="1"/>
      <c r="N62" s="1"/>
      <c r="O62" s="1"/>
      <c r="R62" s="12">
        <v>483385</v>
      </c>
      <c r="S62" s="13">
        <f t="shared" si="3"/>
        <v>0.0050525758770464885</v>
      </c>
      <c r="T62" s="14">
        <v>41030</v>
      </c>
    </row>
    <row r="63" spans="1:20" ht="12.75">
      <c r="A63" s="32">
        <v>4</v>
      </c>
      <c r="B63" s="32">
        <v>5</v>
      </c>
      <c r="C63" s="37" t="s">
        <v>65</v>
      </c>
      <c r="D63" s="24">
        <v>369119.3877455558</v>
      </c>
      <c r="E63" s="24">
        <v>380154.9759733283</v>
      </c>
      <c r="F63" s="41">
        <v>390017.19080479955</v>
      </c>
      <c r="G63" s="51">
        <f t="shared" si="2"/>
        <v>0.025942616708411137</v>
      </c>
      <c r="H63" s="46">
        <f t="shared" si="0"/>
        <v>0.05661529508617735</v>
      </c>
      <c r="I63" s="1"/>
      <c r="M63" s="1"/>
      <c r="N63" s="1"/>
      <c r="O63" s="1"/>
      <c r="R63" s="18">
        <v>339513</v>
      </c>
      <c r="S63" s="19">
        <f t="shared" si="3"/>
        <v>0.14875480704656244</v>
      </c>
      <c r="T63" s="20">
        <v>41364</v>
      </c>
    </row>
    <row r="64" spans="1:20" ht="12.75">
      <c r="A64" s="34"/>
      <c r="B64" s="56"/>
      <c r="C64" s="55" t="s">
        <v>5</v>
      </c>
      <c r="D64" s="29">
        <v>301750.4092067563</v>
      </c>
      <c r="E64" s="29">
        <v>322744.38515590486</v>
      </c>
      <c r="F64" s="43">
        <v>323272.5149627006</v>
      </c>
      <c r="G64" s="48">
        <f t="shared" si="2"/>
        <v>0.00163637178859255</v>
      </c>
      <c r="H64" s="48">
        <f t="shared" si="0"/>
        <v>0.07132419741375595</v>
      </c>
      <c r="I64" s="1"/>
      <c r="M64" s="1"/>
      <c r="N64" s="1"/>
      <c r="O64" s="1"/>
      <c r="R64" s="15">
        <v>277632</v>
      </c>
      <c r="S64" s="16">
        <f t="shared" si="3"/>
        <v>0.1643921268538951</v>
      </c>
      <c r="T64" s="17">
        <v>39479</v>
      </c>
    </row>
    <row r="65" spans="1:20" ht="12.75">
      <c r="A65" s="31">
        <v>9</v>
      </c>
      <c r="B65" s="31">
        <v>10</v>
      </c>
      <c r="C65" s="36" t="s">
        <v>66</v>
      </c>
      <c r="D65" s="3">
        <v>312932.9457653337</v>
      </c>
      <c r="E65" s="3">
        <v>326025.8905829402</v>
      </c>
      <c r="F65" s="40">
        <v>324679.42079590756</v>
      </c>
      <c r="G65" s="50">
        <f t="shared" si="2"/>
        <v>-0.004129947424191149</v>
      </c>
      <c r="H65" s="45">
        <f t="shared" si="0"/>
        <v>0.03753671573904027</v>
      </c>
      <c r="I65" s="1"/>
      <c r="M65" s="1"/>
      <c r="N65" s="1"/>
      <c r="O65" s="1"/>
      <c r="R65" s="12">
        <v>320472</v>
      </c>
      <c r="S65" s="13">
        <f t="shared" si="3"/>
        <v>0.013128824970379807</v>
      </c>
      <c r="T65" s="14">
        <v>40575</v>
      </c>
    </row>
    <row r="66" spans="1:20" ht="12.75">
      <c r="A66" s="31">
        <v>44</v>
      </c>
      <c r="B66" s="57">
        <v>35</v>
      </c>
      <c r="C66" s="53" t="s">
        <v>67</v>
      </c>
      <c r="D66" s="3">
        <v>213088.84763274502</v>
      </c>
      <c r="E66" s="3">
        <v>229796.08929075595</v>
      </c>
      <c r="F66" s="40">
        <v>222663.62326025867</v>
      </c>
      <c r="G66" s="45">
        <f t="shared" si="2"/>
        <v>-0.03103823939089201</v>
      </c>
      <c r="H66" s="45">
        <f t="shared" si="0"/>
        <v>0.04493325546541782</v>
      </c>
      <c r="I66" s="1"/>
      <c r="M66" s="1"/>
      <c r="N66" s="1"/>
      <c r="O66" s="1"/>
      <c r="R66" s="12">
        <v>242579</v>
      </c>
      <c r="S66" s="13">
        <f t="shared" si="3"/>
        <v>-0.0820985194091052</v>
      </c>
      <c r="T66" s="14">
        <v>39569</v>
      </c>
    </row>
    <row r="67" spans="1:20" ht="12.75">
      <c r="A67" s="32">
        <v>30</v>
      </c>
      <c r="B67" s="32">
        <v>27</v>
      </c>
      <c r="C67" s="37" t="s">
        <v>68</v>
      </c>
      <c r="D67" s="24">
        <v>228954.38770589567</v>
      </c>
      <c r="E67" s="24">
        <v>250091.4853444443</v>
      </c>
      <c r="F67" s="41">
        <v>251817.64382467497</v>
      </c>
      <c r="G67" s="51">
        <f t="shared" si="2"/>
        <v>0.006902108153955311</v>
      </c>
      <c r="H67" s="46">
        <f t="shared" si="0"/>
        <v>0.09985943640507289</v>
      </c>
      <c r="I67" s="1"/>
      <c r="M67" s="1"/>
      <c r="N67" s="1"/>
      <c r="O67" s="1"/>
      <c r="R67" s="18">
        <v>222852</v>
      </c>
      <c r="S67" s="19">
        <f t="shared" si="3"/>
        <v>0.12997704227323503</v>
      </c>
      <c r="T67" s="20">
        <v>41364</v>
      </c>
    </row>
    <row r="68" spans="1:20" ht="12.75">
      <c r="A68" s="31">
        <v>67</v>
      </c>
      <c r="B68" s="57">
        <v>66</v>
      </c>
      <c r="C68" s="53" t="s">
        <v>69</v>
      </c>
      <c r="D68" s="3">
        <v>168705.44566557743</v>
      </c>
      <c r="E68" s="3">
        <v>172949.3551475355</v>
      </c>
      <c r="F68" s="40">
        <v>176796.66606166787</v>
      </c>
      <c r="G68" s="45">
        <f t="shared" si="2"/>
        <v>0.022245303608390943</v>
      </c>
      <c r="H68" s="45">
        <f aca="true" t="shared" si="4" ref="H68:H122">+F68/D68*1-1</f>
        <v>0.047960635557251496</v>
      </c>
      <c r="I68" s="1"/>
      <c r="M68" s="1"/>
      <c r="N68" s="1"/>
      <c r="O68" s="1"/>
      <c r="R68" s="12">
        <v>172105</v>
      </c>
      <c r="S68" s="13">
        <f aca="true" t="shared" si="5" ref="S68:S99">((R68-F68)/R68)*-1</f>
        <v>0.02726048668933425</v>
      </c>
      <c r="T68" s="14">
        <v>39203</v>
      </c>
    </row>
    <row r="69" spans="1:20" ht="12.75">
      <c r="A69" s="31">
        <v>31</v>
      </c>
      <c r="B69" s="57">
        <v>34</v>
      </c>
      <c r="C69" s="53" t="s">
        <v>70</v>
      </c>
      <c r="D69" s="3">
        <v>225892.2590040964</v>
      </c>
      <c r="E69" s="3">
        <v>232319.47113312586</v>
      </c>
      <c r="F69" s="40">
        <v>229993.59184409305</v>
      </c>
      <c r="G69" s="45">
        <f aca="true" t="shared" si="6" ref="G69:G122">+F69/E69*1-1</f>
        <v>-0.01001155554327171</v>
      </c>
      <c r="H69" s="45">
        <f t="shared" si="4"/>
        <v>0.018156146023234232</v>
      </c>
      <c r="I69" s="1"/>
      <c r="M69" s="1"/>
      <c r="N69" s="1"/>
      <c r="O69" s="1"/>
      <c r="R69" s="12">
        <v>244530</v>
      </c>
      <c r="S69" s="13">
        <f t="shared" si="5"/>
        <v>-0.059446318062842785</v>
      </c>
      <c r="T69" s="14">
        <v>39326</v>
      </c>
    </row>
    <row r="70" spans="1:20" ht="12.75">
      <c r="A70" s="31">
        <v>23</v>
      </c>
      <c r="B70" s="57">
        <v>26</v>
      </c>
      <c r="C70" s="53" t="s">
        <v>71</v>
      </c>
      <c r="D70" s="3">
        <v>244672.75801302635</v>
      </c>
      <c r="E70" s="3">
        <v>253439.34707939826</v>
      </c>
      <c r="F70" s="40">
        <v>253657.18645141184</v>
      </c>
      <c r="G70" s="45">
        <f t="shared" si="6"/>
        <v>0.0008595325647888785</v>
      </c>
      <c r="H70" s="45">
        <f t="shared" si="4"/>
        <v>0.03672018295517465</v>
      </c>
      <c r="I70" s="1"/>
      <c r="M70" s="1"/>
      <c r="N70" s="1"/>
      <c r="O70" s="1"/>
      <c r="R70" s="12">
        <v>255245</v>
      </c>
      <c r="S70" s="13">
        <f t="shared" si="5"/>
        <v>-0.006220743006084996</v>
      </c>
      <c r="T70" s="14">
        <v>39417</v>
      </c>
    </row>
    <row r="71" spans="1:20" ht="12.75">
      <c r="A71" s="31">
        <v>15</v>
      </c>
      <c r="B71" s="31">
        <v>15</v>
      </c>
      <c r="C71" s="36" t="s">
        <v>72</v>
      </c>
      <c r="D71" s="3">
        <v>278935.6875731061</v>
      </c>
      <c r="E71" s="3">
        <v>287261.0921603622</v>
      </c>
      <c r="F71" s="40">
        <v>287250.1824487163</v>
      </c>
      <c r="G71" s="50">
        <f t="shared" si="6"/>
        <v>-3.7978382536496547E-05</v>
      </c>
      <c r="H71" s="45">
        <f t="shared" si="4"/>
        <v>0.029807927941924106</v>
      </c>
      <c r="I71" s="1"/>
      <c r="M71" s="1"/>
      <c r="N71" s="1"/>
      <c r="O71" s="1"/>
      <c r="R71" s="12">
        <v>281928</v>
      </c>
      <c r="S71" s="13">
        <f t="shared" si="5"/>
        <v>0.01887780727248202</v>
      </c>
      <c r="T71" s="14">
        <v>39417</v>
      </c>
    </row>
    <row r="72" spans="1:20" ht="12.75">
      <c r="A72" s="32">
        <v>22</v>
      </c>
      <c r="B72" s="32">
        <v>25</v>
      </c>
      <c r="C72" s="37" t="s">
        <v>73</v>
      </c>
      <c r="D72" s="24">
        <v>245383.70395293905</v>
      </c>
      <c r="E72" s="24">
        <v>255362.3047461655</v>
      </c>
      <c r="F72" s="41">
        <v>258815.4157136421</v>
      </c>
      <c r="G72" s="51">
        <f t="shared" si="6"/>
        <v>0.013522398973133676</v>
      </c>
      <c r="H72" s="46">
        <f t="shared" si="4"/>
        <v>0.05473758666255635</v>
      </c>
      <c r="I72" s="1"/>
      <c r="M72" s="1"/>
      <c r="N72" s="1"/>
      <c r="O72" s="1"/>
      <c r="R72" s="12">
        <v>243602</v>
      </c>
      <c r="S72" s="13">
        <f t="shared" si="5"/>
        <v>0.06245193271665304</v>
      </c>
      <c r="T72" s="14">
        <v>40513</v>
      </c>
    </row>
    <row r="73" spans="1:20" ht="12.75">
      <c r="A73" s="31">
        <v>27</v>
      </c>
      <c r="B73" s="31">
        <v>32</v>
      </c>
      <c r="C73" s="36" t="s">
        <v>74</v>
      </c>
      <c r="D73" s="3">
        <v>235842.01144045556</v>
      </c>
      <c r="E73" s="3">
        <v>243601.37376589884</v>
      </c>
      <c r="F73" s="40">
        <v>242726.74376086926</v>
      </c>
      <c r="G73" s="50">
        <f t="shared" si="6"/>
        <v>-0.003590414912315376</v>
      </c>
      <c r="H73" s="45">
        <f t="shared" si="4"/>
        <v>0.029192137051256006</v>
      </c>
      <c r="I73" s="1"/>
      <c r="M73" s="1"/>
      <c r="N73" s="1"/>
      <c r="O73" s="1"/>
      <c r="R73" s="12">
        <v>235635</v>
      </c>
      <c r="S73" s="13">
        <f t="shared" si="5"/>
        <v>0.0300963089560942</v>
      </c>
      <c r="T73" s="14">
        <v>39417</v>
      </c>
    </row>
    <row r="74" spans="1:20" ht="12.75">
      <c r="A74" s="31">
        <v>10</v>
      </c>
      <c r="B74" s="57">
        <v>14</v>
      </c>
      <c r="C74" s="53" t="s">
        <v>75</v>
      </c>
      <c r="D74" s="3">
        <v>322891.1739527305</v>
      </c>
      <c r="E74" s="3">
        <v>313859.75725474034</v>
      </c>
      <c r="F74" s="40">
        <v>311802.9210940247</v>
      </c>
      <c r="G74" s="45">
        <f t="shared" si="6"/>
        <v>-0.006553360579598655</v>
      </c>
      <c r="H74" s="45">
        <f t="shared" si="4"/>
        <v>-0.03434052632336437</v>
      </c>
      <c r="I74" s="1"/>
      <c r="M74" s="1"/>
      <c r="N74" s="1"/>
      <c r="O74" s="1"/>
      <c r="R74" s="12">
        <v>318192</v>
      </c>
      <c r="S74" s="13">
        <f t="shared" si="5"/>
        <v>-0.020079319737690674</v>
      </c>
      <c r="T74" s="14">
        <v>39569</v>
      </c>
    </row>
    <row r="75" spans="1:20" ht="12.75">
      <c r="A75" s="31">
        <v>39</v>
      </c>
      <c r="B75" s="57">
        <v>43</v>
      </c>
      <c r="C75" s="53" t="s">
        <v>76</v>
      </c>
      <c r="D75" s="3">
        <v>220359.78697161202</v>
      </c>
      <c r="E75" s="3">
        <v>223683.38420533633</v>
      </c>
      <c r="F75" s="40">
        <v>223124.9027648725</v>
      </c>
      <c r="G75" s="45">
        <f t="shared" si="6"/>
        <v>-0.0024967497807131256</v>
      </c>
      <c r="H75" s="45">
        <f t="shared" si="4"/>
        <v>0.012548186904975944</v>
      </c>
      <c r="I75" s="1"/>
      <c r="M75" s="1"/>
      <c r="N75" s="1"/>
      <c r="O75" s="1"/>
      <c r="R75" s="12">
        <v>228060</v>
      </c>
      <c r="S75" s="13">
        <f t="shared" si="5"/>
        <v>-0.021639468714932462</v>
      </c>
      <c r="T75" s="14">
        <v>39417</v>
      </c>
    </row>
    <row r="76" spans="1:20" ht="12.75">
      <c r="A76" s="31">
        <v>29</v>
      </c>
      <c r="B76" s="31">
        <v>31</v>
      </c>
      <c r="C76" s="36" t="s">
        <v>77</v>
      </c>
      <c r="D76" s="3">
        <v>225041.10777750876</v>
      </c>
      <c r="E76" s="3">
        <v>243991.65892559558</v>
      </c>
      <c r="F76" s="40">
        <v>239897.48700699894</v>
      </c>
      <c r="G76" s="50">
        <f t="shared" si="6"/>
        <v>-0.01677996672765414</v>
      </c>
      <c r="H76" s="45">
        <f t="shared" si="4"/>
        <v>0.06601629087330219</v>
      </c>
      <c r="I76" s="1"/>
      <c r="M76" s="1"/>
      <c r="N76" s="1"/>
      <c r="O76" s="1"/>
      <c r="R76" s="12">
        <v>228138</v>
      </c>
      <c r="S76" s="13">
        <f t="shared" si="5"/>
        <v>0.051545498807734534</v>
      </c>
      <c r="T76" s="14">
        <v>39479</v>
      </c>
    </row>
    <row r="77" spans="1:20" ht="12.75">
      <c r="A77" s="31">
        <v>55</v>
      </c>
      <c r="B77" s="31">
        <v>57</v>
      </c>
      <c r="C77" s="36" t="s">
        <v>78</v>
      </c>
      <c r="D77" s="3">
        <v>180207.38980207147</v>
      </c>
      <c r="E77" s="3">
        <v>188042.791576546</v>
      </c>
      <c r="F77" s="40">
        <v>187492.45144290713</v>
      </c>
      <c r="G77" s="50">
        <f t="shared" si="6"/>
        <v>-0.0029266749819274462</v>
      </c>
      <c r="H77" s="45">
        <f t="shared" si="4"/>
        <v>0.04042598724079571</v>
      </c>
      <c r="I77" s="1"/>
      <c r="M77" s="1"/>
      <c r="N77" s="1"/>
      <c r="O77" s="1"/>
      <c r="R77" s="12">
        <v>187037</v>
      </c>
      <c r="S77" s="13">
        <f t="shared" si="5"/>
        <v>0.0024350874046692784</v>
      </c>
      <c r="T77" s="14">
        <v>39417</v>
      </c>
    </row>
    <row r="78" spans="1:20" ht="12.75">
      <c r="A78" s="31">
        <v>54</v>
      </c>
      <c r="B78" s="57">
        <v>54</v>
      </c>
      <c r="C78" s="53" t="s">
        <v>79</v>
      </c>
      <c r="D78" s="3">
        <v>184053.36547467372</v>
      </c>
      <c r="E78" s="3">
        <v>192526.14459611138</v>
      </c>
      <c r="F78" s="40">
        <v>197396.59418401343</v>
      </c>
      <c r="G78" s="45">
        <f t="shared" si="6"/>
        <v>0.025297600999175884</v>
      </c>
      <c r="H78" s="45">
        <f t="shared" si="4"/>
        <v>0.07249652118518735</v>
      </c>
      <c r="I78" s="1"/>
      <c r="M78" s="1"/>
      <c r="N78" s="1"/>
      <c r="O78" s="1"/>
      <c r="R78" s="12">
        <v>211200</v>
      </c>
      <c r="S78" s="13">
        <f t="shared" si="5"/>
        <v>-0.06535703511357276</v>
      </c>
      <c r="T78" s="14">
        <v>39448</v>
      </c>
    </row>
    <row r="79" spans="1:20" ht="12.75">
      <c r="A79" s="31">
        <v>20</v>
      </c>
      <c r="B79" s="31">
        <v>23</v>
      </c>
      <c r="C79" s="36" t="s">
        <v>80</v>
      </c>
      <c r="D79" s="3">
        <v>252515.6969959271</v>
      </c>
      <c r="E79" s="3">
        <v>260590.47573710664</v>
      </c>
      <c r="F79" s="40">
        <v>259943.10507819537</v>
      </c>
      <c r="G79" s="50">
        <f t="shared" si="6"/>
        <v>-0.002484245278267072</v>
      </c>
      <c r="H79" s="45">
        <f t="shared" si="4"/>
        <v>0.02941364901520571</v>
      </c>
      <c r="I79" s="1"/>
      <c r="M79" s="1"/>
      <c r="N79" s="1"/>
      <c r="O79" s="1"/>
      <c r="R79" s="12">
        <v>256565</v>
      </c>
      <c r="S79" s="13">
        <f t="shared" si="5"/>
        <v>0.013166663723404857</v>
      </c>
      <c r="T79" s="14">
        <v>39387</v>
      </c>
    </row>
    <row r="80" spans="1:20" ht="12.75">
      <c r="A80" s="33"/>
      <c r="B80" s="61"/>
      <c r="C80" s="38" t="s">
        <v>6</v>
      </c>
      <c r="D80" s="28">
        <v>237645.90884364434</v>
      </c>
      <c r="E80" s="28">
        <v>246758.1655956302</v>
      </c>
      <c r="F80" s="42">
        <v>246638.30913177662</v>
      </c>
      <c r="G80" s="52">
        <f t="shared" si="6"/>
        <v>-0.00048572440779937054</v>
      </c>
      <c r="H80" s="47">
        <f t="shared" si="4"/>
        <v>0.03783949124934738</v>
      </c>
      <c r="I80" s="1"/>
      <c r="M80" s="1"/>
      <c r="N80" s="1"/>
      <c r="O80" s="1"/>
      <c r="R80" s="15">
        <v>238903</v>
      </c>
      <c r="S80" s="16">
        <f t="shared" si="5"/>
        <v>0.03237845121985334</v>
      </c>
      <c r="T80" s="17">
        <v>39356</v>
      </c>
    </row>
    <row r="81" spans="1:20" ht="12.75">
      <c r="A81" s="31">
        <v>108</v>
      </c>
      <c r="B81" s="57">
        <v>108</v>
      </c>
      <c r="C81" s="53" t="s">
        <v>81</v>
      </c>
      <c r="D81" s="3">
        <v>82543.30194887171</v>
      </c>
      <c r="E81" s="3">
        <v>86477.93735170027</v>
      </c>
      <c r="F81" s="40">
        <v>81857.70550154806</v>
      </c>
      <c r="G81" s="45">
        <f t="shared" si="6"/>
        <v>-0.0534267119642553</v>
      </c>
      <c r="H81" s="45">
        <f t="shared" si="4"/>
        <v>-0.00830590043209467</v>
      </c>
      <c r="I81" s="1"/>
      <c r="M81" s="1"/>
      <c r="N81" s="1"/>
      <c r="O81" s="1"/>
      <c r="R81" s="12">
        <v>109947</v>
      </c>
      <c r="S81" s="13">
        <f t="shared" si="5"/>
        <v>-0.25548031777540037</v>
      </c>
      <c r="T81" s="14">
        <v>39417</v>
      </c>
    </row>
    <row r="82" spans="1:20" ht="12.75">
      <c r="A82" s="31">
        <v>88</v>
      </c>
      <c r="B82" s="31">
        <v>75</v>
      </c>
      <c r="C82" s="36" t="s">
        <v>82</v>
      </c>
      <c r="D82" s="3">
        <v>142346.963987749</v>
      </c>
      <c r="E82" s="3">
        <v>157475.16713799167</v>
      </c>
      <c r="F82" s="40">
        <v>154420.74597989328</v>
      </c>
      <c r="G82" s="50">
        <f t="shared" si="6"/>
        <v>-0.0193962083902528</v>
      </c>
      <c r="H82" s="45">
        <f t="shared" si="4"/>
        <v>0.0848193853518604</v>
      </c>
      <c r="I82" s="1"/>
      <c r="M82" s="1"/>
      <c r="N82" s="1"/>
      <c r="O82" s="1"/>
      <c r="R82" s="12">
        <v>156113</v>
      </c>
      <c r="S82" s="13">
        <f t="shared" si="5"/>
        <v>-0.010839930179464342</v>
      </c>
      <c r="T82" s="14">
        <v>39387</v>
      </c>
    </row>
    <row r="83" spans="1:20" ht="12.75">
      <c r="A83" s="31">
        <v>97</v>
      </c>
      <c r="B83" s="57">
        <v>99</v>
      </c>
      <c r="C83" s="53" t="s">
        <v>83</v>
      </c>
      <c r="D83" s="3">
        <v>127854.22391735774</v>
      </c>
      <c r="E83" s="3">
        <v>125720.00722832326</v>
      </c>
      <c r="F83" s="40">
        <v>126685.9809657946</v>
      </c>
      <c r="G83" s="45">
        <f t="shared" si="6"/>
        <v>0.007683532309356478</v>
      </c>
      <c r="H83" s="45">
        <f t="shared" si="4"/>
        <v>-0.009137304312435313</v>
      </c>
      <c r="I83" s="1"/>
      <c r="M83" s="1"/>
      <c r="N83" s="1"/>
      <c r="O83" s="1"/>
      <c r="R83" s="12">
        <v>142548</v>
      </c>
      <c r="S83" s="13">
        <f t="shared" si="5"/>
        <v>-0.11127493219270279</v>
      </c>
      <c r="T83" s="14">
        <v>39234</v>
      </c>
    </row>
    <row r="84" spans="1:20" ht="12.75">
      <c r="A84" s="31">
        <v>47</v>
      </c>
      <c r="B84" s="31">
        <v>46</v>
      </c>
      <c r="C84" s="36" t="s">
        <v>84</v>
      </c>
      <c r="D84" s="3">
        <v>197524.79159483663</v>
      </c>
      <c r="E84" s="3">
        <v>203044.67755924645</v>
      </c>
      <c r="F84" s="40">
        <v>204755.03225249136</v>
      </c>
      <c r="G84" s="50">
        <f t="shared" si="6"/>
        <v>0.00842353867042811</v>
      </c>
      <c r="H84" s="45">
        <f t="shared" si="4"/>
        <v>0.03660421863644037</v>
      </c>
      <c r="I84" s="1"/>
      <c r="M84" s="1"/>
      <c r="N84" s="1"/>
      <c r="O84" s="1"/>
      <c r="R84" s="18">
        <v>194710</v>
      </c>
      <c r="S84" s="19">
        <f t="shared" si="5"/>
        <v>0.05158970906728655</v>
      </c>
      <c r="T84" s="20">
        <v>41333</v>
      </c>
    </row>
    <row r="85" spans="1:20" ht="12.75">
      <c r="A85" s="31">
        <v>89</v>
      </c>
      <c r="B85" s="31">
        <v>86</v>
      </c>
      <c r="C85" s="53" t="s">
        <v>85</v>
      </c>
      <c r="D85" s="3">
        <v>145072.46380900472</v>
      </c>
      <c r="E85" s="3">
        <v>150388.25237817157</v>
      </c>
      <c r="F85" s="40">
        <v>154004.46052454296</v>
      </c>
      <c r="G85" s="45">
        <f t="shared" si="6"/>
        <v>0.024045815342530474</v>
      </c>
      <c r="H85" s="45">
        <f t="shared" si="4"/>
        <v>0.06156920811173139</v>
      </c>
      <c r="I85" s="1"/>
      <c r="M85" s="1"/>
      <c r="N85" s="1"/>
      <c r="O85" s="1"/>
      <c r="R85" s="12">
        <v>164094</v>
      </c>
      <c r="S85" s="13">
        <f t="shared" si="5"/>
        <v>-0.06148633999693495</v>
      </c>
      <c r="T85" s="14">
        <v>39508</v>
      </c>
    </row>
    <row r="86" spans="1:20" ht="12.75">
      <c r="A86" s="31">
        <v>58</v>
      </c>
      <c r="B86" s="31">
        <v>61</v>
      </c>
      <c r="C86" s="53" t="s">
        <v>86</v>
      </c>
      <c r="D86" s="3">
        <v>171918.306612843</v>
      </c>
      <c r="E86" s="3">
        <v>180757.782342989</v>
      </c>
      <c r="F86" s="40">
        <v>181239.5234069541</v>
      </c>
      <c r="G86" s="45">
        <f t="shared" si="6"/>
        <v>0.002665119353207235</v>
      </c>
      <c r="H86" s="45">
        <f t="shared" si="4"/>
        <v>0.05421887277602333</v>
      </c>
      <c r="I86" s="1"/>
      <c r="M86" s="1"/>
      <c r="N86" s="1"/>
      <c r="O86" s="1"/>
      <c r="R86" s="12">
        <v>221118</v>
      </c>
      <c r="S86" s="13">
        <f t="shared" si="5"/>
        <v>-0.18034930034210647</v>
      </c>
      <c r="T86" s="14">
        <v>39448</v>
      </c>
    </row>
    <row r="87" spans="1:20" ht="12.75">
      <c r="A87" s="31">
        <v>74</v>
      </c>
      <c r="B87" s="31">
        <v>76</v>
      </c>
      <c r="C87" s="53" t="s">
        <v>87</v>
      </c>
      <c r="D87" s="3">
        <v>166499.06411936574</v>
      </c>
      <c r="E87" s="3">
        <v>157558.4846365426</v>
      </c>
      <c r="F87" s="40">
        <v>158003.5193999056</v>
      </c>
      <c r="G87" s="45">
        <f t="shared" si="6"/>
        <v>0.0028245686951713367</v>
      </c>
      <c r="H87" s="45">
        <f t="shared" si="4"/>
        <v>-0.05102457941366889</v>
      </c>
      <c r="I87" s="1"/>
      <c r="M87" s="1"/>
      <c r="N87" s="1"/>
      <c r="O87" s="1"/>
      <c r="R87" s="12">
        <v>182867</v>
      </c>
      <c r="S87" s="13">
        <f t="shared" si="5"/>
        <v>-0.13596483017763944</v>
      </c>
      <c r="T87" s="14">
        <v>39052</v>
      </c>
    </row>
    <row r="88" spans="1:20" ht="12.75">
      <c r="A88" s="31">
        <v>79</v>
      </c>
      <c r="B88" s="31">
        <v>80</v>
      </c>
      <c r="C88" s="53" t="s">
        <v>88</v>
      </c>
      <c r="D88" s="3">
        <v>149524.7215868802</v>
      </c>
      <c r="E88" s="3">
        <v>157437.0996765671</v>
      </c>
      <c r="F88" s="40">
        <v>157803.3978834659</v>
      </c>
      <c r="G88" s="45">
        <f t="shared" si="6"/>
        <v>0.002326632081328439</v>
      </c>
      <c r="H88" s="45">
        <f t="shared" si="4"/>
        <v>0.055366605660425394</v>
      </c>
      <c r="I88" s="1"/>
      <c r="M88" s="1"/>
      <c r="N88" s="1"/>
      <c r="O88" s="1"/>
      <c r="R88" s="12">
        <v>167239</v>
      </c>
      <c r="S88" s="13">
        <f t="shared" si="5"/>
        <v>-0.05641986687635126</v>
      </c>
      <c r="T88" s="14">
        <v>39508</v>
      </c>
    </row>
    <row r="89" spans="1:20" ht="12.75">
      <c r="A89" s="31">
        <v>72</v>
      </c>
      <c r="B89" s="31">
        <v>67</v>
      </c>
      <c r="C89" s="53" t="s">
        <v>89</v>
      </c>
      <c r="D89" s="3">
        <v>161697.66097718276</v>
      </c>
      <c r="E89" s="3">
        <v>167539.36636051594</v>
      </c>
      <c r="F89" s="40">
        <v>165518.46684633964</v>
      </c>
      <c r="G89" s="45">
        <f t="shared" si="6"/>
        <v>-0.012062236822763639</v>
      </c>
      <c r="H89" s="45">
        <f t="shared" si="4"/>
        <v>0.023629320585509372</v>
      </c>
      <c r="I89" s="1"/>
      <c r="M89" s="1"/>
      <c r="N89" s="1"/>
      <c r="O89" s="1"/>
      <c r="R89" s="12">
        <v>174078</v>
      </c>
      <c r="S89" s="13">
        <f t="shared" si="5"/>
        <v>-0.04917067724617909</v>
      </c>
      <c r="T89" s="14">
        <v>39203</v>
      </c>
    </row>
    <row r="90" spans="1:20" ht="12.75">
      <c r="A90" s="31">
        <v>82</v>
      </c>
      <c r="B90" s="31">
        <v>83</v>
      </c>
      <c r="C90" s="53" t="s">
        <v>90</v>
      </c>
      <c r="D90" s="3">
        <v>154144.03610650598</v>
      </c>
      <c r="E90" s="3">
        <v>154588.0732314025</v>
      </c>
      <c r="F90" s="40">
        <v>154838.71751779</v>
      </c>
      <c r="G90" s="45">
        <f t="shared" si="6"/>
        <v>0.0016213688491499845</v>
      </c>
      <c r="H90" s="45">
        <f t="shared" si="4"/>
        <v>0.004506703138381862</v>
      </c>
      <c r="I90" s="1"/>
      <c r="M90" s="1"/>
      <c r="N90" s="1"/>
      <c r="O90" s="1"/>
      <c r="R90" s="12">
        <v>181719</v>
      </c>
      <c r="S90" s="13">
        <f t="shared" si="5"/>
        <v>-0.1479222452369317</v>
      </c>
      <c r="T90" s="14">
        <v>39295</v>
      </c>
    </row>
    <row r="91" spans="1:20" ht="12.75">
      <c r="A91" s="31">
        <v>56</v>
      </c>
      <c r="B91" s="31">
        <v>60</v>
      </c>
      <c r="C91" s="53" t="s">
        <v>91</v>
      </c>
      <c r="D91" s="3">
        <v>167954.20378531914</v>
      </c>
      <c r="E91" s="3">
        <v>179414.46512148704</v>
      </c>
      <c r="F91" s="40">
        <v>175102.92014012826</v>
      </c>
      <c r="G91" s="45">
        <f t="shared" si="6"/>
        <v>-0.024031200485642557</v>
      </c>
      <c r="H91" s="45">
        <f t="shared" si="4"/>
        <v>0.04256348572225499</v>
      </c>
      <c r="I91" s="1"/>
      <c r="M91" s="1"/>
      <c r="N91" s="1"/>
      <c r="O91" s="1"/>
      <c r="R91" s="12">
        <v>189719</v>
      </c>
      <c r="S91" s="13">
        <f t="shared" si="5"/>
        <v>-0.07704067520844901</v>
      </c>
      <c r="T91" s="14">
        <v>39630</v>
      </c>
    </row>
    <row r="92" spans="1:20" ht="12.75">
      <c r="A92" s="31">
        <v>107</v>
      </c>
      <c r="B92" s="31">
        <v>104</v>
      </c>
      <c r="C92" s="53" t="s">
        <v>92</v>
      </c>
      <c r="D92" s="3">
        <v>103058.60780427617</v>
      </c>
      <c r="E92" s="3">
        <v>107549.30739695871</v>
      </c>
      <c r="F92" s="40">
        <v>108809.65266203706</v>
      </c>
      <c r="G92" s="45">
        <f t="shared" si="6"/>
        <v>0.011718766913360712</v>
      </c>
      <c r="H92" s="45">
        <f t="shared" si="4"/>
        <v>0.05580363426491264</v>
      </c>
      <c r="I92" s="1"/>
      <c r="M92" s="1"/>
      <c r="N92" s="1"/>
      <c r="O92" s="1"/>
      <c r="R92" s="12">
        <v>116283</v>
      </c>
      <c r="S92" s="13">
        <f t="shared" si="5"/>
        <v>-0.06426861482730015</v>
      </c>
      <c r="T92" s="14">
        <v>39417</v>
      </c>
    </row>
    <row r="93" spans="1:20" ht="12.75">
      <c r="A93" s="31">
        <v>37</v>
      </c>
      <c r="B93" s="31">
        <v>40</v>
      </c>
      <c r="C93" s="36" t="s">
        <v>93</v>
      </c>
      <c r="D93" s="3">
        <v>225894.3276962938</v>
      </c>
      <c r="E93" s="3">
        <v>231656.87186769248</v>
      </c>
      <c r="F93" s="40">
        <v>236061.12273364505</v>
      </c>
      <c r="G93" s="50">
        <f t="shared" si="6"/>
        <v>0.019011958637117354</v>
      </c>
      <c r="H93" s="45">
        <f t="shared" si="4"/>
        <v>0.04500686290370304</v>
      </c>
      <c r="I93" s="1"/>
      <c r="M93" s="1"/>
      <c r="N93" s="1"/>
      <c r="O93" s="1"/>
      <c r="R93" s="12">
        <v>244128</v>
      </c>
      <c r="S93" s="13">
        <f t="shared" si="5"/>
        <v>-0.033043638035599954</v>
      </c>
      <c r="T93" s="14">
        <v>39295</v>
      </c>
    </row>
    <row r="94" spans="1:20" ht="12.75">
      <c r="A94" s="31">
        <v>101</v>
      </c>
      <c r="B94" s="31">
        <v>101</v>
      </c>
      <c r="C94" s="53" t="s">
        <v>94</v>
      </c>
      <c r="D94" s="3">
        <v>116522.27703821509</v>
      </c>
      <c r="E94" s="3">
        <v>120120.14251745613</v>
      </c>
      <c r="F94" s="40">
        <v>119681.32862752955</v>
      </c>
      <c r="G94" s="45">
        <f t="shared" si="6"/>
        <v>-0.003653124952485043</v>
      </c>
      <c r="H94" s="45">
        <f t="shared" si="4"/>
        <v>0.027111138484518404</v>
      </c>
      <c r="I94" s="1"/>
      <c r="M94" s="1"/>
      <c r="N94" s="1"/>
      <c r="O94" s="1"/>
      <c r="R94" s="12">
        <v>131030</v>
      </c>
      <c r="S94" s="13">
        <f t="shared" si="5"/>
        <v>-0.08661124454300882</v>
      </c>
      <c r="T94" s="14">
        <v>39448</v>
      </c>
    </row>
    <row r="95" spans="1:20" ht="12.75">
      <c r="A95" s="31">
        <v>77</v>
      </c>
      <c r="B95" s="31">
        <v>78</v>
      </c>
      <c r="C95" s="53" t="s">
        <v>95</v>
      </c>
      <c r="D95" s="3">
        <v>155239.62221990293</v>
      </c>
      <c r="E95" s="3">
        <v>158040.63309237477</v>
      </c>
      <c r="F95" s="40">
        <v>154176.29251843554</v>
      </c>
      <c r="G95" s="45">
        <f t="shared" si="6"/>
        <v>-0.024451563489248485</v>
      </c>
      <c r="H95" s="45">
        <f t="shared" si="4"/>
        <v>-0.006849602480745176</v>
      </c>
      <c r="I95" s="1"/>
      <c r="M95" s="1"/>
      <c r="N95" s="1"/>
      <c r="O95" s="1"/>
      <c r="R95" s="12">
        <v>179138</v>
      </c>
      <c r="S95" s="13">
        <f t="shared" si="5"/>
        <v>-0.1393434529891171</v>
      </c>
      <c r="T95" s="14">
        <v>39448</v>
      </c>
    </row>
    <row r="96" spans="1:20" ht="12.75">
      <c r="A96" s="31">
        <v>62</v>
      </c>
      <c r="B96" s="31">
        <v>59</v>
      </c>
      <c r="C96" s="53" t="s">
        <v>96</v>
      </c>
      <c r="D96" s="3">
        <v>174653.98950794284</v>
      </c>
      <c r="E96" s="3">
        <v>182844.40151882148</v>
      </c>
      <c r="F96" s="40">
        <v>187385.73268512485</v>
      </c>
      <c r="G96" s="45">
        <f t="shared" si="6"/>
        <v>0.024837135447299374</v>
      </c>
      <c r="H96" s="45">
        <f t="shared" si="4"/>
        <v>0.07289695021024989</v>
      </c>
      <c r="I96" s="1"/>
      <c r="M96" s="1"/>
      <c r="N96" s="1"/>
      <c r="O96" s="1"/>
      <c r="R96" s="12">
        <v>199778</v>
      </c>
      <c r="S96" s="13">
        <f t="shared" si="5"/>
        <v>-0.06203019008537051</v>
      </c>
      <c r="T96" s="14">
        <v>39387</v>
      </c>
    </row>
    <row r="97" spans="1:20" ht="12.75">
      <c r="A97" s="31">
        <v>57</v>
      </c>
      <c r="B97" s="31">
        <v>52</v>
      </c>
      <c r="C97" s="53" t="s">
        <v>97</v>
      </c>
      <c r="D97" s="3">
        <v>185130.88680540337</v>
      </c>
      <c r="E97" s="3">
        <v>193457.94022157733</v>
      </c>
      <c r="F97" s="40">
        <v>185886.67628644136</v>
      </c>
      <c r="G97" s="45">
        <f t="shared" si="6"/>
        <v>-0.03913648582458906</v>
      </c>
      <c r="H97" s="45">
        <f t="shared" si="4"/>
        <v>0.0040824602208728855</v>
      </c>
      <c r="I97" s="1"/>
      <c r="M97" s="1"/>
      <c r="N97" s="1"/>
      <c r="O97" s="1"/>
      <c r="R97" s="12">
        <v>201059</v>
      </c>
      <c r="S97" s="13">
        <f t="shared" si="5"/>
        <v>-0.07546204702877582</v>
      </c>
      <c r="T97" s="14">
        <v>39387</v>
      </c>
    </row>
    <row r="98" spans="1:20" ht="12.75">
      <c r="A98" s="31">
        <v>103</v>
      </c>
      <c r="B98" s="31">
        <v>103</v>
      </c>
      <c r="C98" s="53" t="s">
        <v>98</v>
      </c>
      <c r="D98" s="3">
        <v>110280.21957141887</v>
      </c>
      <c r="E98" s="3">
        <v>113214.6949394503</v>
      </c>
      <c r="F98" s="40">
        <v>114281.34103818327</v>
      </c>
      <c r="G98" s="45">
        <f t="shared" si="6"/>
        <v>0.009421445681617735</v>
      </c>
      <c r="H98" s="45">
        <f t="shared" si="4"/>
        <v>0.03628140642368982</v>
      </c>
      <c r="I98" s="1"/>
      <c r="M98" s="1"/>
      <c r="N98" s="1"/>
      <c r="O98" s="1"/>
      <c r="R98" s="12">
        <v>121553</v>
      </c>
      <c r="S98" s="13">
        <f t="shared" si="5"/>
        <v>-0.05982294934569064</v>
      </c>
      <c r="T98" s="14">
        <v>39508</v>
      </c>
    </row>
    <row r="99" spans="1:20" ht="12.75">
      <c r="A99" s="31">
        <v>73</v>
      </c>
      <c r="B99" s="31">
        <v>84</v>
      </c>
      <c r="C99" s="53" t="s">
        <v>99</v>
      </c>
      <c r="D99" s="3">
        <v>156524.92144150237</v>
      </c>
      <c r="E99" s="3">
        <v>157177.27820160144</v>
      </c>
      <c r="F99" s="40">
        <v>153393.5795314631</v>
      </c>
      <c r="G99" s="45">
        <f t="shared" si="6"/>
        <v>-0.02407280946349788</v>
      </c>
      <c r="H99" s="45">
        <f t="shared" si="4"/>
        <v>-0.020005388798163715</v>
      </c>
      <c r="I99" s="1"/>
      <c r="M99" s="1"/>
      <c r="N99" s="1"/>
      <c r="O99" s="1"/>
      <c r="R99" s="12">
        <v>174465</v>
      </c>
      <c r="S99" s="13">
        <f t="shared" si="5"/>
        <v>-0.12077735057769125</v>
      </c>
      <c r="T99" s="14">
        <v>39356</v>
      </c>
    </row>
    <row r="100" spans="1:20" ht="12.75">
      <c r="A100" s="32">
        <v>28</v>
      </c>
      <c r="B100" s="32">
        <v>36</v>
      </c>
      <c r="C100" s="37" t="s">
        <v>100</v>
      </c>
      <c r="D100" s="24">
        <v>229305.8635593031</v>
      </c>
      <c r="E100" s="24">
        <v>234225.35678700215</v>
      </c>
      <c r="F100" s="41">
        <v>241159.28102554916</v>
      </c>
      <c r="G100" s="51">
        <f t="shared" si="6"/>
        <v>0.02960364468503096</v>
      </c>
      <c r="H100" s="46">
        <f t="shared" si="4"/>
        <v>0.05169260516175389</v>
      </c>
      <c r="I100" s="1"/>
      <c r="M100" s="1"/>
      <c r="N100" s="1"/>
      <c r="O100" s="1"/>
      <c r="R100" s="12">
        <v>226295</v>
      </c>
      <c r="S100" s="13">
        <f aca="true" t="shared" si="7" ref="S100:S122">((R100-F100)/R100)*-1</f>
        <v>0.06568541516847108</v>
      </c>
      <c r="T100" s="14">
        <v>41000</v>
      </c>
    </row>
    <row r="101" spans="1:20" ht="12.75">
      <c r="A101" s="31">
        <v>91</v>
      </c>
      <c r="B101" s="31">
        <v>91</v>
      </c>
      <c r="C101" s="53" t="s">
        <v>101</v>
      </c>
      <c r="D101" s="3">
        <v>135510.21533795158</v>
      </c>
      <c r="E101" s="3">
        <v>143840.50745980782</v>
      </c>
      <c r="F101" s="40">
        <v>145930.15508153557</v>
      </c>
      <c r="G101" s="45">
        <f t="shared" si="6"/>
        <v>0.014527532324728698</v>
      </c>
      <c r="H101" s="45">
        <f t="shared" si="4"/>
        <v>0.07689412726263845</v>
      </c>
      <c r="I101" s="1"/>
      <c r="M101" s="1"/>
      <c r="N101" s="1"/>
      <c r="O101" s="1"/>
      <c r="R101" s="12">
        <v>150736</v>
      </c>
      <c r="S101" s="13">
        <f t="shared" si="7"/>
        <v>-0.03188252917992004</v>
      </c>
      <c r="T101" s="14">
        <v>39114</v>
      </c>
    </row>
    <row r="102" spans="1:20" ht="12.75">
      <c r="A102" s="58">
        <v>71</v>
      </c>
      <c r="B102" s="60">
        <v>74</v>
      </c>
      <c r="C102" s="53" t="s">
        <v>102</v>
      </c>
      <c r="D102" s="3">
        <v>155439.4687868658</v>
      </c>
      <c r="E102" s="3">
        <v>161742.48272054936</v>
      </c>
      <c r="F102" s="40">
        <v>161981.52360641237</v>
      </c>
      <c r="G102" s="45">
        <f t="shared" si="6"/>
        <v>0.0014779103290754048</v>
      </c>
      <c r="H102" s="45">
        <f t="shared" si="4"/>
        <v>0.042087475405084396</v>
      </c>
      <c r="I102" s="1"/>
      <c r="M102" s="1"/>
      <c r="N102" s="1"/>
      <c r="O102" s="1"/>
      <c r="R102" s="12">
        <v>179975</v>
      </c>
      <c r="S102" s="13">
        <f t="shared" si="7"/>
        <v>-0.09997764352597653</v>
      </c>
      <c r="T102" s="14">
        <v>39295</v>
      </c>
    </row>
    <row r="103" spans="1:20" ht="12.75">
      <c r="A103" s="59"/>
      <c r="B103" s="33"/>
      <c r="C103" s="54" t="s">
        <v>7</v>
      </c>
      <c r="D103" s="28">
        <v>159957.97543902037</v>
      </c>
      <c r="E103" s="28">
        <v>164449.77750704795</v>
      </c>
      <c r="F103" s="42">
        <v>164616.29675478063</v>
      </c>
      <c r="G103" s="47">
        <f t="shared" si="6"/>
        <v>0.0010125842081212255</v>
      </c>
      <c r="H103" s="47">
        <f t="shared" si="4"/>
        <v>0.029122157260211834</v>
      </c>
      <c r="I103" s="1"/>
      <c r="M103" s="1"/>
      <c r="N103" s="1"/>
      <c r="O103" s="1"/>
      <c r="R103" s="15">
        <v>170286</v>
      </c>
      <c r="S103" s="16">
        <f t="shared" si="7"/>
        <v>-0.03329518131390347</v>
      </c>
      <c r="T103" s="17">
        <v>39356</v>
      </c>
    </row>
    <row r="104" spans="1:20" ht="12.75">
      <c r="A104" s="32">
        <v>36</v>
      </c>
      <c r="B104" s="32">
        <v>33</v>
      </c>
      <c r="C104" s="37" t="s">
        <v>103</v>
      </c>
      <c r="D104" s="24">
        <v>217218.5141067574</v>
      </c>
      <c r="E104" s="24">
        <v>237618.65745594606</v>
      </c>
      <c r="F104" s="41">
        <v>241516.75324650024</v>
      </c>
      <c r="G104" s="51">
        <f t="shared" si="6"/>
        <v>0.0164048388804523</v>
      </c>
      <c r="H104" s="46">
        <f t="shared" si="4"/>
        <v>0.1118608109426662</v>
      </c>
      <c r="I104" s="1"/>
      <c r="M104" s="1"/>
      <c r="N104" s="1"/>
      <c r="O104" s="1"/>
      <c r="R104" s="12">
        <v>237658</v>
      </c>
      <c r="S104" s="13">
        <f t="shared" si="7"/>
        <v>0.016236580491716012</v>
      </c>
      <c r="T104" s="14">
        <v>39448</v>
      </c>
    </row>
    <row r="105" spans="1:20" ht="12.75">
      <c r="A105" s="58">
        <v>40</v>
      </c>
      <c r="B105" s="31">
        <v>44</v>
      </c>
      <c r="C105" s="53" t="s">
        <v>104</v>
      </c>
      <c r="D105" s="3">
        <v>214548.08441332672</v>
      </c>
      <c r="E105" s="3">
        <v>213888.3143620136</v>
      </c>
      <c r="F105" s="40">
        <v>214303.46984558742</v>
      </c>
      <c r="G105" s="45">
        <f t="shared" si="6"/>
        <v>0.0019409918901467371</v>
      </c>
      <c r="H105" s="45">
        <f t="shared" si="4"/>
        <v>-0.0011401386705838235</v>
      </c>
      <c r="I105" s="1"/>
      <c r="M105" s="1"/>
      <c r="N105" s="1"/>
      <c r="O105" s="1"/>
      <c r="R105" s="12">
        <v>224606</v>
      </c>
      <c r="S105" s="13">
        <f t="shared" si="7"/>
        <v>-0.04586934522858954</v>
      </c>
      <c r="T105" s="14">
        <v>39356</v>
      </c>
    </row>
    <row r="106" spans="1:20" ht="12.75">
      <c r="A106" s="58">
        <v>59</v>
      </c>
      <c r="B106" s="31">
        <v>58</v>
      </c>
      <c r="C106" s="53" t="s">
        <v>105</v>
      </c>
      <c r="D106" s="3">
        <v>177473.81613624413</v>
      </c>
      <c r="E106" s="3">
        <v>185808.26146879178</v>
      </c>
      <c r="F106" s="40">
        <v>185130.12345958143</v>
      </c>
      <c r="G106" s="45">
        <f t="shared" si="6"/>
        <v>-0.0036496655415090284</v>
      </c>
      <c r="H106" s="45">
        <f t="shared" si="4"/>
        <v>0.04314048962276029</v>
      </c>
      <c r="I106" s="1"/>
      <c r="M106" s="1"/>
      <c r="N106" s="1"/>
      <c r="O106" s="1"/>
      <c r="R106" s="12">
        <v>191703</v>
      </c>
      <c r="S106" s="13">
        <f t="shared" si="7"/>
        <v>-0.03428676932765042</v>
      </c>
      <c r="T106" s="14">
        <v>39539</v>
      </c>
    </row>
    <row r="107" spans="1:20" ht="12.75">
      <c r="A107" s="58">
        <v>105</v>
      </c>
      <c r="B107" s="31">
        <v>105</v>
      </c>
      <c r="C107" s="53" t="s">
        <v>106</v>
      </c>
      <c r="D107" s="3">
        <v>105505.7667615899</v>
      </c>
      <c r="E107" s="3">
        <v>107005.5449108404</v>
      </c>
      <c r="F107" s="40">
        <v>107418.42011138181</v>
      </c>
      <c r="G107" s="45">
        <f t="shared" si="6"/>
        <v>0.003858446783159053</v>
      </c>
      <c r="H107" s="45">
        <f t="shared" si="4"/>
        <v>0.018128424715531555</v>
      </c>
      <c r="I107" s="1"/>
      <c r="M107" s="1"/>
      <c r="N107" s="1"/>
      <c r="O107" s="1"/>
      <c r="R107" s="12">
        <v>113039</v>
      </c>
      <c r="S107" s="13">
        <f t="shared" si="7"/>
        <v>-0.04972248417464935</v>
      </c>
      <c r="T107" s="14">
        <v>39479</v>
      </c>
    </row>
    <row r="108" spans="1:20" ht="12.75">
      <c r="A108" s="31">
        <v>25</v>
      </c>
      <c r="B108" s="31">
        <v>24</v>
      </c>
      <c r="C108" s="36" t="s">
        <v>107</v>
      </c>
      <c r="D108" s="3">
        <v>237885.1115575606</v>
      </c>
      <c r="E108" s="3">
        <v>251437.6405320745</v>
      </c>
      <c r="F108" s="40">
        <v>248508.84456580505</v>
      </c>
      <c r="G108" s="50">
        <f t="shared" si="6"/>
        <v>-0.011648200166338385</v>
      </c>
      <c r="H108" s="45">
        <f t="shared" si="4"/>
        <v>0.04465909168793791</v>
      </c>
      <c r="I108" s="1"/>
      <c r="M108" s="1"/>
      <c r="N108" s="1"/>
      <c r="O108" s="1"/>
      <c r="R108" s="12">
        <v>232566</v>
      </c>
      <c r="S108" s="13">
        <f t="shared" si="7"/>
        <v>0.06855191457824895</v>
      </c>
      <c r="T108" s="14">
        <v>40210</v>
      </c>
    </row>
    <row r="109" spans="1:20" ht="12.75">
      <c r="A109" s="32">
        <v>68</v>
      </c>
      <c r="B109" s="32">
        <v>69</v>
      </c>
      <c r="C109" s="37" t="s">
        <v>108</v>
      </c>
      <c r="D109" s="24">
        <v>162992.20239909142</v>
      </c>
      <c r="E109" s="24">
        <v>169680.7492252292</v>
      </c>
      <c r="F109" s="41">
        <v>171263.03656362582</v>
      </c>
      <c r="G109" s="51">
        <f t="shared" si="6"/>
        <v>0.009325084581612408</v>
      </c>
      <c r="H109" s="46">
        <f t="shared" si="4"/>
        <v>0.05074374137409965</v>
      </c>
      <c r="I109" s="1"/>
      <c r="M109" s="1"/>
      <c r="N109" s="1"/>
      <c r="O109" s="1"/>
      <c r="R109" s="12">
        <v>166885</v>
      </c>
      <c r="S109" s="13">
        <f t="shared" si="7"/>
        <v>0.02623385303428002</v>
      </c>
      <c r="T109" s="14">
        <v>39387</v>
      </c>
    </row>
    <row r="110" spans="1:20" ht="12.75">
      <c r="A110" s="32">
        <v>41</v>
      </c>
      <c r="B110" s="32">
        <v>42</v>
      </c>
      <c r="C110" s="37" t="s">
        <v>109</v>
      </c>
      <c r="D110" s="24">
        <v>218515.25553072625</v>
      </c>
      <c r="E110" s="24">
        <v>226016.80780562785</v>
      </c>
      <c r="F110" s="41">
        <v>227252.55190743526</v>
      </c>
      <c r="G110" s="51">
        <f t="shared" si="6"/>
        <v>0.005467487634238877</v>
      </c>
      <c r="H110" s="46">
        <f t="shared" si="4"/>
        <v>0.039984834722353924</v>
      </c>
      <c r="I110" s="1"/>
      <c r="M110" s="1"/>
      <c r="N110" s="1"/>
      <c r="O110" s="1"/>
      <c r="R110" s="12">
        <v>227020</v>
      </c>
      <c r="S110" s="13">
        <f t="shared" si="7"/>
        <v>0.0010243674893633304</v>
      </c>
      <c r="T110" s="14">
        <v>39356</v>
      </c>
    </row>
    <row r="111" spans="1:20" ht="12.75">
      <c r="A111" s="107">
        <v>76</v>
      </c>
      <c r="B111" s="60">
        <v>77</v>
      </c>
      <c r="C111" s="108" t="s">
        <v>110</v>
      </c>
      <c r="D111" s="109">
        <v>158751.5784549154</v>
      </c>
      <c r="E111" s="109">
        <v>160468.55309079957</v>
      </c>
      <c r="F111" s="110">
        <v>164275.64111010698</v>
      </c>
      <c r="G111" s="111">
        <f t="shared" si="6"/>
        <v>0.023724823001010087</v>
      </c>
      <c r="H111" s="111">
        <f t="shared" si="4"/>
        <v>0.03479689908570194</v>
      </c>
      <c r="I111" s="1"/>
      <c r="M111" s="1"/>
      <c r="N111" s="1"/>
      <c r="O111" s="1"/>
      <c r="R111" s="12">
        <v>172047</v>
      </c>
      <c r="S111" s="13">
        <f t="shared" si="7"/>
        <v>-0.04516997616868075</v>
      </c>
      <c r="T111" s="14">
        <v>39508</v>
      </c>
    </row>
    <row r="112" spans="1:20" ht="12.75">
      <c r="A112" s="34"/>
      <c r="B112" s="56"/>
      <c r="C112" s="55" t="s">
        <v>8</v>
      </c>
      <c r="D112" s="29">
        <v>184072.1013561477</v>
      </c>
      <c r="E112" s="29">
        <v>191669.5045779946</v>
      </c>
      <c r="F112" s="43">
        <v>192330.1248925465</v>
      </c>
      <c r="G112" s="48">
        <f t="shared" si="6"/>
        <v>0.00344666365161439</v>
      </c>
      <c r="H112" s="48">
        <f t="shared" si="4"/>
        <v>0.04486298290483992</v>
      </c>
      <c r="I112" s="1"/>
      <c r="M112" s="1"/>
      <c r="N112" s="1"/>
      <c r="O112" s="1"/>
      <c r="R112" s="15">
        <v>186228</v>
      </c>
      <c r="S112" s="16">
        <f t="shared" si="7"/>
        <v>0.032766957130756405</v>
      </c>
      <c r="T112" s="17">
        <v>39356</v>
      </c>
    </row>
    <row r="113" spans="1:20" ht="12.75">
      <c r="A113" s="58">
        <v>104</v>
      </c>
      <c r="B113" s="31">
        <v>106</v>
      </c>
      <c r="C113" s="53" t="s">
        <v>111</v>
      </c>
      <c r="D113" s="3">
        <v>106434.45018828493</v>
      </c>
      <c r="E113" s="3">
        <v>104778.99943220988</v>
      </c>
      <c r="F113" s="40">
        <v>105402.52592955406</v>
      </c>
      <c r="G113" s="45">
        <f t="shared" si="6"/>
        <v>0.005950872796295359</v>
      </c>
      <c r="H113" s="45">
        <f t="shared" si="4"/>
        <v>-0.009695397090936031</v>
      </c>
      <c r="I113" s="1"/>
      <c r="M113" s="1"/>
      <c r="N113" s="1"/>
      <c r="O113" s="1"/>
      <c r="R113" s="12">
        <v>107882</v>
      </c>
      <c r="S113" s="13">
        <f t="shared" si="7"/>
        <v>-0.022983204523886653</v>
      </c>
      <c r="T113" s="14">
        <v>39539</v>
      </c>
    </row>
    <row r="114" spans="1:20" ht="12.75">
      <c r="A114" s="58">
        <v>64</v>
      </c>
      <c r="B114" s="31">
        <v>63</v>
      </c>
      <c r="C114" s="53" t="s">
        <v>112</v>
      </c>
      <c r="D114" s="3">
        <v>170642.73899743063</v>
      </c>
      <c r="E114" s="3">
        <v>175860.94325087382</v>
      </c>
      <c r="F114" s="40">
        <v>178334.90471113057</v>
      </c>
      <c r="G114" s="45">
        <f t="shared" si="6"/>
        <v>0.014067714038855872</v>
      </c>
      <c r="H114" s="45">
        <f t="shared" si="4"/>
        <v>0.0450776034122129</v>
      </c>
      <c r="I114" s="1"/>
      <c r="M114" s="1"/>
      <c r="N114" s="1"/>
      <c r="O114" s="1"/>
      <c r="R114" s="12">
        <v>191562</v>
      </c>
      <c r="S114" s="13">
        <f t="shared" si="7"/>
        <v>-0.06904863850277941</v>
      </c>
      <c r="T114" s="14">
        <v>39508</v>
      </c>
    </row>
    <row r="115" spans="1:20" ht="12.75">
      <c r="A115" s="58">
        <v>95</v>
      </c>
      <c r="B115" s="31">
        <v>97</v>
      </c>
      <c r="C115" s="53" t="s">
        <v>113</v>
      </c>
      <c r="D115" s="3">
        <v>131174.77436003424</v>
      </c>
      <c r="E115" s="3">
        <v>127002.56702676526</v>
      </c>
      <c r="F115" s="40">
        <v>124352.8699800849</v>
      </c>
      <c r="G115" s="45">
        <f t="shared" si="6"/>
        <v>-0.02086333456647338</v>
      </c>
      <c r="H115" s="45">
        <f t="shared" si="4"/>
        <v>-0.05200622157142287</v>
      </c>
      <c r="I115" s="1"/>
      <c r="M115" s="1"/>
      <c r="N115" s="1"/>
      <c r="O115" s="1"/>
      <c r="R115" s="12">
        <v>129965</v>
      </c>
      <c r="S115" s="13">
        <f t="shared" si="7"/>
        <v>-0.043181856806948804</v>
      </c>
      <c r="T115" s="14">
        <v>39479</v>
      </c>
    </row>
    <row r="116" spans="1:20" ht="12.75">
      <c r="A116" s="58">
        <v>93</v>
      </c>
      <c r="B116" s="31">
        <v>94</v>
      </c>
      <c r="C116" s="53" t="s">
        <v>114</v>
      </c>
      <c r="D116" s="3">
        <v>135396.0716869196</v>
      </c>
      <c r="E116" s="3">
        <v>136808.82933464975</v>
      </c>
      <c r="F116" s="40">
        <v>135486.83769271523</v>
      </c>
      <c r="G116" s="45">
        <f t="shared" si="6"/>
        <v>-0.009663057920777818</v>
      </c>
      <c r="H116" s="45">
        <f t="shared" si="4"/>
        <v>0.0006703739973010769</v>
      </c>
      <c r="I116" s="1"/>
      <c r="M116" s="1"/>
      <c r="N116" s="1"/>
      <c r="O116" s="1"/>
      <c r="R116" s="12">
        <v>147879</v>
      </c>
      <c r="S116" s="13">
        <f t="shared" si="7"/>
        <v>-0.08379933802152281</v>
      </c>
      <c r="T116" s="14">
        <v>39600</v>
      </c>
    </row>
    <row r="117" spans="1:20" ht="12.75">
      <c r="A117" s="58">
        <v>34</v>
      </c>
      <c r="B117" s="31">
        <v>39</v>
      </c>
      <c r="C117" s="53" t="s">
        <v>115</v>
      </c>
      <c r="D117" s="3">
        <v>220728.59277276738</v>
      </c>
      <c r="E117" s="3">
        <v>228466.97108886228</v>
      </c>
      <c r="F117" s="40">
        <v>231732.02315568083</v>
      </c>
      <c r="G117" s="45">
        <f t="shared" si="6"/>
        <v>0.014291133861745742</v>
      </c>
      <c r="H117" s="45">
        <f t="shared" si="4"/>
        <v>0.049850498499943274</v>
      </c>
      <c r="I117" s="1"/>
      <c r="M117" s="1"/>
      <c r="N117" s="1"/>
      <c r="O117" s="1"/>
      <c r="R117" s="12">
        <v>240480</v>
      </c>
      <c r="S117" s="13">
        <f t="shared" si="7"/>
        <v>-0.03637714921955743</v>
      </c>
      <c r="T117" s="14">
        <v>39448</v>
      </c>
    </row>
    <row r="118" spans="1:20" ht="12.75">
      <c r="A118" s="58">
        <v>90</v>
      </c>
      <c r="B118" s="31">
        <v>90</v>
      </c>
      <c r="C118" s="53" t="s">
        <v>116</v>
      </c>
      <c r="D118" s="3">
        <v>145369.96866160777</v>
      </c>
      <c r="E118" s="3">
        <v>146184.4778490979</v>
      </c>
      <c r="F118" s="40">
        <v>145928.98268794394</v>
      </c>
      <c r="G118" s="45">
        <f t="shared" si="6"/>
        <v>-0.0017477584823861747</v>
      </c>
      <c r="H118" s="45">
        <f t="shared" si="4"/>
        <v>0.0038454574317026147</v>
      </c>
      <c r="I118" s="1"/>
      <c r="M118" s="1"/>
      <c r="N118" s="1"/>
      <c r="O118" s="1"/>
      <c r="R118" s="12">
        <v>155047</v>
      </c>
      <c r="S118" s="13">
        <f t="shared" si="7"/>
        <v>-0.05880808601299003</v>
      </c>
      <c r="T118" s="14">
        <v>39356</v>
      </c>
    </row>
    <row r="119" spans="1:20" ht="12.75">
      <c r="A119" s="58">
        <v>78</v>
      </c>
      <c r="B119" s="31">
        <v>73</v>
      </c>
      <c r="C119" s="53" t="s">
        <v>117</v>
      </c>
      <c r="D119" s="3">
        <v>155857.79025278578</v>
      </c>
      <c r="E119" s="3">
        <v>162105.60775022663</v>
      </c>
      <c r="F119" s="40">
        <v>161610.09070786842</v>
      </c>
      <c r="G119" s="45">
        <f t="shared" si="6"/>
        <v>-0.0030567544777457822</v>
      </c>
      <c r="H119" s="45">
        <f t="shared" si="4"/>
        <v>0.03690736565527453</v>
      </c>
      <c r="I119" s="1"/>
      <c r="M119" s="1"/>
      <c r="N119" s="1"/>
      <c r="O119" s="1"/>
      <c r="R119" s="12">
        <v>168910</v>
      </c>
      <c r="S119" s="13">
        <f t="shared" si="7"/>
        <v>-0.04321774490634998</v>
      </c>
      <c r="T119" s="14">
        <v>39417</v>
      </c>
    </row>
    <row r="120" spans="1:20" ht="12.75">
      <c r="A120" s="31">
        <v>35</v>
      </c>
      <c r="B120" s="31">
        <v>30</v>
      </c>
      <c r="C120" s="36" t="s">
        <v>118</v>
      </c>
      <c r="D120" s="3">
        <v>221997.84561506202</v>
      </c>
      <c r="E120" s="3">
        <v>243005.69447373986</v>
      </c>
      <c r="F120" s="40">
        <v>240540.93497549486</v>
      </c>
      <c r="G120" s="50">
        <f t="shared" si="6"/>
        <v>-0.010142805515659825</v>
      </c>
      <c r="H120" s="45">
        <f t="shared" si="4"/>
        <v>0.0835282401460149</v>
      </c>
      <c r="I120" s="1"/>
      <c r="M120" s="1"/>
      <c r="N120" s="1"/>
      <c r="O120" s="1"/>
      <c r="R120" s="12">
        <v>221821</v>
      </c>
      <c r="S120" s="13">
        <f t="shared" si="7"/>
        <v>0.08439207728526543</v>
      </c>
      <c r="T120" s="14">
        <v>39326</v>
      </c>
    </row>
    <row r="121" spans="1:20" ht="12.75">
      <c r="A121" s="33"/>
      <c r="B121" s="61"/>
      <c r="C121" s="38" t="s">
        <v>9</v>
      </c>
      <c r="D121" s="28">
        <v>163559.69112374564</v>
      </c>
      <c r="E121" s="28">
        <v>168636.4413630542</v>
      </c>
      <c r="F121" s="42">
        <v>168810.2607003887</v>
      </c>
      <c r="G121" s="52">
        <f t="shared" si="6"/>
        <v>0.0010307341398427816</v>
      </c>
      <c r="H121" s="47">
        <f t="shared" si="4"/>
        <v>0.032101855540131785</v>
      </c>
      <c r="I121" s="1"/>
      <c r="M121" s="1"/>
      <c r="N121" s="1"/>
      <c r="O121" s="1"/>
      <c r="R121" s="15">
        <v>170651</v>
      </c>
      <c r="S121" s="16">
        <f t="shared" si="7"/>
        <v>-0.010786572007262218</v>
      </c>
      <c r="T121" s="17">
        <v>39417</v>
      </c>
    </row>
    <row r="122" spans="1:20" ht="12.75">
      <c r="A122" s="59"/>
      <c r="B122" s="33"/>
      <c r="C122" s="54" t="s">
        <v>121</v>
      </c>
      <c r="D122" s="28">
        <v>260567.27656439063</v>
      </c>
      <c r="E122" s="28">
        <v>275363.95540165796</v>
      </c>
      <c r="F122" s="42">
        <v>275353.44712546346</v>
      </c>
      <c r="G122" s="47">
        <f t="shared" si="6"/>
        <v>-3.816140779633326E-05</v>
      </c>
      <c r="H122" s="47">
        <f t="shared" si="4"/>
        <v>0.05674607631483952</v>
      </c>
      <c r="I122" s="1"/>
      <c r="J122" s="112">
        <v>0</v>
      </c>
      <c r="M122" s="1"/>
      <c r="N122" s="1"/>
      <c r="O122" s="1"/>
      <c r="R122" s="21">
        <v>232160</v>
      </c>
      <c r="S122" s="22">
        <f t="shared" si="7"/>
        <v>0.1860503408229818</v>
      </c>
      <c r="T122" s="23">
        <v>41394</v>
      </c>
    </row>
    <row r="123" spans="2:3" ht="12.75">
      <c r="B123" s="105"/>
      <c r="C123" s="106"/>
    </row>
    <row r="124" ht="12.75">
      <c r="C124" s="105"/>
    </row>
  </sheetData>
  <sheetProtection/>
  <mergeCells count="1">
    <mergeCell ref="C1:C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35"/>
  <sheetViews>
    <sheetView zoomScalePageLayoutView="0" workbookViewId="0" topLeftCell="A106">
      <selection activeCell="Y2" sqref="Y2:Y119"/>
    </sheetView>
  </sheetViews>
  <sheetFormatPr defaultColWidth="9.140625" defaultRowHeight="12.75"/>
  <cols>
    <col min="3" max="3" width="40.421875" style="0" bestFit="1" customWidth="1"/>
    <col min="4" max="4" width="12.28125" style="0" customWidth="1"/>
    <col min="5" max="5" width="9.00390625" style="0" customWidth="1"/>
    <col min="19" max="20" width="9.140625" style="7" customWidth="1"/>
  </cols>
  <sheetData>
    <row r="1" spans="1:23" ht="12.75">
      <c r="A1" s="1" t="s">
        <v>124</v>
      </c>
      <c r="B1" s="1" t="s">
        <v>122</v>
      </c>
      <c r="C1" s="1" t="s">
        <v>123</v>
      </c>
      <c r="D1" s="27">
        <v>41699</v>
      </c>
      <c r="E1" s="27">
        <v>42036</v>
      </c>
      <c r="F1" s="39">
        <v>42064</v>
      </c>
      <c r="G1" s="1" t="s">
        <v>144</v>
      </c>
      <c r="H1" s="1" t="s">
        <v>143</v>
      </c>
      <c r="I1" s="1" t="s">
        <v>130</v>
      </c>
      <c r="J1" s="1">
        <v>4</v>
      </c>
      <c r="K1" s="1"/>
      <c r="L1" s="1"/>
      <c r="M1" s="1" t="s">
        <v>145</v>
      </c>
      <c r="N1" s="1"/>
      <c r="O1" s="1"/>
      <c r="S1" s="27">
        <v>41699</v>
      </c>
      <c r="T1" s="27">
        <v>42036</v>
      </c>
      <c r="U1" s="39">
        <v>42064</v>
      </c>
      <c r="V1" s="1" t="s">
        <v>144</v>
      </c>
      <c r="W1" s="1" t="s">
        <v>143</v>
      </c>
    </row>
    <row r="2" spans="1:25" ht="12.75">
      <c r="A2" s="1">
        <f>RANK(D2,D$2:D$118)</f>
        <v>16</v>
      </c>
      <c r="B2" s="1">
        <f>RANK(F2,F$2:F$118)</f>
        <v>15</v>
      </c>
      <c r="C2" s="2" t="s">
        <v>10</v>
      </c>
      <c r="D2" s="7">
        <v>267731.90728840436</v>
      </c>
      <c r="E2" s="7">
        <v>285400.66663785063</v>
      </c>
      <c r="F2" s="7">
        <v>289292.85953279166</v>
      </c>
      <c r="G2" s="4">
        <f>+F2/E2-1</f>
        <v>0.013637644721691933</v>
      </c>
      <c r="H2" s="4">
        <f aca="true" t="shared" si="0" ref="H2:H65">+F2/D2*1-1</f>
        <v>0.08053187407790574</v>
      </c>
      <c r="I2" s="1">
        <f>IF(F2&lt;F$125,1,IF(F2&lt;F$126,2,IF(F2&lt;F$127,3,4)))</f>
        <v>4</v>
      </c>
      <c r="J2" s="1">
        <f>IF(I2=J$1,1,0)</f>
        <v>1</v>
      </c>
      <c r="K2" s="1">
        <f>+J2*H2</f>
        <v>0.08053187407790574</v>
      </c>
      <c r="L2" s="1"/>
      <c r="M2" s="1">
        <f>+A2-B2</f>
        <v>1</v>
      </c>
      <c r="N2" s="1"/>
      <c r="O2" s="5" t="s">
        <v>10</v>
      </c>
      <c r="S2" s="7">
        <v>267731.90728840436</v>
      </c>
      <c r="T2" s="7">
        <v>285400.66663785063</v>
      </c>
      <c r="U2" s="7">
        <v>289292.85953279166</v>
      </c>
      <c r="V2" s="4">
        <f>+U2/T2*1-1</f>
        <v>0.013637644721691933</v>
      </c>
      <c r="W2" s="4">
        <f aca="true" t="shared" si="1" ref="W2:W65">+U2/S2*1-1</f>
        <v>0.08053187407790574</v>
      </c>
      <c r="Y2" s="113">
        <v>0</v>
      </c>
    </row>
    <row r="3" spans="1:25" ht="12.75">
      <c r="A3" s="1">
        <f>RANK(D3,D$2:D$118)</f>
        <v>61</v>
      </c>
      <c r="B3" s="1">
        <f>RANK(F3,F$2:F$118)</f>
        <v>67</v>
      </c>
      <c r="C3" s="2" t="s">
        <v>11</v>
      </c>
      <c r="D3" s="7">
        <v>172899.6647247018</v>
      </c>
      <c r="E3" s="7">
        <v>171149.21481822123</v>
      </c>
      <c r="F3" s="7">
        <v>171314.71993893778</v>
      </c>
      <c r="G3" s="4">
        <f aca="true" t="shared" si="2" ref="G3:G66">+F3/E3-1</f>
        <v>0.0009670223780595677</v>
      </c>
      <c r="H3" s="4">
        <f t="shared" si="0"/>
        <v>-0.009166847074502105</v>
      </c>
      <c r="I3" s="1">
        <f>IF(F3&lt;F$125,1,IF(F3&lt;F$126,2,IF(F3&lt;F$127,3,4)))</f>
        <v>2</v>
      </c>
      <c r="J3" s="1">
        <f>IF(I3=J$1,1,0)</f>
        <v>0</v>
      </c>
      <c r="K3" s="1">
        <f>+J3*H3</f>
        <v>0</v>
      </c>
      <c r="L3" s="1"/>
      <c r="M3" s="1">
        <f aca="true" t="shared" si="3" ref="M3:M66">+A3-B3</f>
        <v>-6</v>
      </c>
      <c r="N3" s="1"/>
      <c r="O3" s="5" t="s">
        <v>11</v>
      </c>
      <c r="S3" s="7">
        <v>172899.6647247018</v>
      </c>
      <c r="T3" s="7">
        <v>171149.21481822123</v>
      </c>
      <c r="U3" s="7">
        <v>171314.71993893778</v>
      </c>
      <c r="V3" s="4">
        <f aca="true" t="shared" si="4" ref="V3:V66">+U3/T3*1-1</f>
        <v>0.0009670223780595677</v>
      </c>
      <c r="W3" s="4">
        <f t="shared" si="1"/>
        <v>-0.009166847074502105</v>
      </c>
      <c r="Y3" s="113">
        <v>5598.615474193153</v>
      </c>
    </row>
    <row r="4" spans="1:25" ht="12.75">
      <c r="A4" s="1">
        <f>RANK(D4,D$2:D$118)</f>
        <v>46</v>
      </c>
      <c r="B4" s="1">
        <f>RANK(F4,F$2:F$118)</f>
        <v>45</v>
      </c>
      <c r="C4" s="2" t="s">
        <v>12</v>
      </c>
      <c r="D4" s="7">
        <v>199896.28911648178</v>
      </c>
      <c r="E4" s="7">
        <v>211001.72880627925</v>
      </c>
      <c r="F4" s="7">
        <v>212117.9873109611</v>
      </c>
      <c r="G4" s="4">
        <f t="shared" si="2"/>
        <v>0.005290281321375767</v>
      </c>
      <c r="H4" s="4">
        <f t="shared" si="0"/>
        <v>0.061140195490860805</v>
      </c>
      <c r="I4" s="1">
        <f>IF(F4&lt;F$125,1,IF(F4&lt;F$126,2,IF(F4&lt;F$127,3,4)))</f>
        <v>3</v>
      </c>
      <c r="J4" s="1">
        <f>IF(I4=J$1,1,0)</f>
        <v>0</v>
      </c>
      <c r="K4" s="1">
        <f>+J4*H4</f>
        <v>0</v>
      </c>
      <c r="L4" s="1"/>
      <c r="M4" s="1">
        <f t="shared" si="3"/>
        <v>1</v>
      </c>
      <c r="N4" s="1"/>
      <c r="O4" s="5" t="s">
        <v>12</v>
      </c>
      <c r="S4" s="7">
        <v>199896.28911648178</v>
      </c>
      <c r="T4" s="7">
        <v>211001.72880627925</v>
      </c>
      <c r="U4" s="7">
        <v>212117.9873109611</v>
      </c>
      <c r="V4" s="4">
        <f t="shared" si="4"/>
        <v>0.005290281321375767</v>
      </c>
      <c r="W4" s="4">
        <f t="shared" si="1"/>
        <v>0.061140195490860805</v>
      </c>
      <c r="Y4" s="113">
        <v>0</v>
      </c>
    </row>
    <row r="5" spans="1:25" ht="12.75">
      <c r="A5" s="1">
        <f>RANK(D5,D$2:D$118)</f>
        <v>43</v>
      </c>
      <c r="B5" s="1">
        <f>RANK(F5,F$2:F$118)</f>
        <v>37</v>
      </c>
      <c r="C5" s="2" t="s">
        <v>13</v>
      </c>
      <c r="D5" s="7">
        <v>213709.4174510401</v>
      </c>
      <c r="E5" s="7">
        <v>231133.9662338961</v>
      </c>
      <c r="F5" s="7">
        <v>230912.13215626427</v>
      </c>
      <c r="G5" s="4">
        <f t="shared" si="2"/>
        <v>-0.0009597640764202886</v>
      </c>
      <c r="H5" s="4">
        <f t="shared" si="0"/>
        <v>0.08049581955912277</v>
      </c>
      <c r="I5" s="1">
        <f>IF(F5&lt;F$125,1,IF(F5&lt;F$126,2,IF(F5&lt;F$127,3,4)))</f>
        <v>3</v>
      </c>
      <c r="J5" s="1">
        <f>IF(I5=J$1,1,0)</f>
        <v>0</v>
      </c>
      <c r="K5" s="1">
        <f>+J5*H5</f>
        <v>0</v>
      </c>
      <c r="L5" s="1"/>
      <c r="M5" s="1">
        <f t="shared" si="3"/>
        <v>6</v>
      </c>
      <c r="N5" s="1"/>
      <c r="O5" s="5" t="s">
        <v>13</v>
      </c>
      <c r="S5" s="7">
        <v>213709.4174510401</v>
      </c>
      <c r="T5" s="7">
        <v>231133.9662338961</v>
      </c>
      <c r="U5" s="7">
        <v>230912.13215626427</v>
      </c>
      <c r="V5" s="4">
        <f t="shared" si="4"/>
        <v>-0.0009597640764202886</v>
      </c>
      <c r="W5" s="4">
        <f t="shared" si="1"/>
        <v>0.08049581955912277</v>
      </c>
      <c r="Y5" s="113">
        <v>221.83407763182186</v>
      </c>
    </row>
    <row r="6" spans="4:25" ht="12.75">
      <c r="D6" s="7"/>
      <c r="E6" s="7"/>
      <c r="F6" s="7"/>
      <c r="G6" s="4"/>
      <c r="H6" s="4"/>
      <c r="M6" s="1"/>
      <c r="N6" s="1"/>
      <c r="O6" s="6" t="s">
        <v>1</v>
      </c>
      <c r="S6" s="7">
        <v>220144.69940495395</v>
      </c>
      <c r="T6" s="7">
        <v>234051.8717164873</v>
      </c>
      <c r="U6" s="7">
        <v>235432.32668293724</v>
      </c>
      <c r="V6" s="4">
        <f t="shared" si="4"/>
        <v>0.005898072749113137</v>
      </c>
      <c r="W6" s="4">
        <f t="shared" si="1"/>
        <v>0.06944354017746246</v>
      </c>
      <c r="Y6" s="113">
        <v>0</v>
      </c>
    </row>
    <row r="7" spans="1:25" ht="12.75">
      <c r="A7" s="1">
        <f aca="true" t="shared" si="5" ref="A7:A15">RANK(D7,D$2:D$118)</f>
        <v>83</v>
      </c>
      <c r="B7" s="1">
        <f aca="true" t="shared" si="6" ref="B7:B15">RANK(F7,F$2:F$118)</f>
        <v>84</v>
      </c>
      <c r="C7" s="2" t="s">
        <v>14</v>
      </c>
      <c r="D7" s="7">
        <v>149903.66635871635</v>
      </c>
      <c r="E7" s="7">
        <v>152727.66397643465</v>
      </c>
      <c r="F7" s="7">
        <v>153662.85929148874</v>
      </c>
      <c r="G7" s="4">
        <f t="shared" si="2"/>
        <v>0.006123286971759123</v>
      </c>
      <c r="H7" s="4">
        <f t="shared" si="0"/>
        <v>0.025077391528081305</v>
      </c>
      <c r="I7" s="1">
        <f aca="true" t="shared" si="7" ref="I7:I15">IF(F7&lt;F$125,1,IF(F7&lt;F$126,2,IF(F7&lt;F$127,3,4)))</f>
        <v>1</v>
      </c>
      <c r="J7" s="1">
        <f aca="true" t="shared" si="8" ref="J7:J15">IF(I7=J$1,1,0)</f>
        <v>0</v>
      </c>
      <c r="K7" s="1">
        <f aca="true" t="shared" si="9" ref="K7:K15">+J7*H7</f>
        <v>0</v>
      </c>
      <c r="L7" s="1"/>
      <c r="M7" s="1">
        <f t="shared" si="3"/>
        <v>-1</v>
      </c>
      <c r="N7" s="1"/>
      <c r="O7" s="5" t="s">
        <v>14</v>
      </c>
      <c r="S7" s="7">
        <v>149903.66635871635</v>
      </c>
      <c r="T7" s="7">
        <v>152727.66397643465</v>
      </c>
      <c r="U7" s="7">
        <v>153662.85929148874</v>
      </c>
      <c r="V7" s="4">
        <f t="shared" si="4"/>
        <v>0.006123286971759123</v>
      </c>
      <c r="W7" s="4">
        <f t="shared" si="1"/>
        <v>0.025077391528081305</v>
      </c>
      <c r="Y7" s="113">
        <v>6231.970458697731</v>
      </c>
    </row>
    <row r="8" spans="1:25" ht="12.75">
      <c r="A8" s="1">
        <f t="shared" si="5"/>
        <v>96</v>
      </c>
      <c r="B8" s="1">
        <f t="shared" si="6"/>
        <v>94</v>
      </c>
      <c r="C8" s="2" t="s">
        <v>15</v>
      </c>
      <c r="D8" s="7">
        <v>128001.46944754223</v>
      </c>
      <c r="E8" s="7">
        <v>134745.68886802727</v>
      </c>
      <c r="F8" s="7">
        <v>136274.07241805043</v>
      </c>
      <c r="G8" s="4">
        <f t="shared" si="2"/>
        <v>0.011342726901786726</v>
      </c>
      <c r="H8" s="4">
        <f t="shared" si="0"/>
        <v>0.06462896876272572</v>
      </c>
      <c r="I8" s="1">
        <f t="shared" si="7"/>
        <v>1</v>
      </c>
      <c r="J8" s="1">
        <f t="shared" si="8"/>
        <v>0</v>
      </c>
      <c r="K8" s="1">
        <f t="shared" si="9"/>
        <v>0</v>
      </c>
      <c r="L8" s="1"/>
      <c r="M8" s="1">
        <f t="shared" si="3"/>
        <v>2</v>
      </c>
      <c r="N8" s="1"/>
      <c r="O8" s="5" t="s">
        <v>15</v>
      </c>
      <c r="S8" s="7">
        <v>128001.46944754223</v>
      </c>
      <c r="T8" s="7">
        <v>134745.68886802727</v>
      </c>
      <c r="U8" s="7">
        <v>136274.07241805043</v>
      </c>
      <c r="V8" s="4">
        <f t="shared" si="4"/>
        <v>0.011342726901786726</v>
      </c>
      <c r="W8" s="4">
        <f t="shared" si="1"/>
        <v>0.06462896876272572</v>
      </c>
      <c r="Y8" s="113">
        <v>3896.9237244684773</v>
      </c>
    </row>
    <row r="9" spans="1:25" ht="12.75">
      <c r="A9" s="1">
        <f t="shared" si="5"/>
        <v>65</v>
      </c>
      <c r="B9" s="1">
        <f t="shared" si="6"/>
        <v>65</v>
      </c>
      <c r="C9" s="2" t="s">
        <v>16</v>
      </c>
      <c r="D9" s="7">
        <v>168731.3025240945</v>
      </c>
      <c r="E9" s="7">
        <v>172968.26880168146</v>
      </c>
      <c r="F9" s="7">
        <v>174692.5305923846</v>
      </c>
      <c r="G9" s="4">
        <f t="shared" si="2"/>
        <v>0.009968659585071649</v>
      </c>
      <c r="H9" s="4">
        <f t="shared" si="0"/>
        <v>0.035329710487115085</v>
      </c>
      <c r="I9" s="1">
        <f t="shared" si="7"/>
        <v>2</v>
      </c>
      <c r="J9" s="1">
        <f t="shared" si="8"/>
        <v>0</v>
      </c>
      <c r="K9" s="1">
        <f t="shared" si="9"/>
        <v>0</v>
      </c>
      <c r="L9" s="1"/>
      <c r="M9" s="1">
        <f t="shared" si="3"/>
        <v>0</v>
      </c>
      <c r="N9" s="1"/>
      <c r="O9" s="5" t="s">
        <v>16</v>
      </c>
      <c r="S9" s="7">
        <v>168731.3025240945</v>
      </c>
      <c r="T9" s="7">
        <v>172968.26880168146</v>
      </c>
      <c r="U9" s="7">
        <v>174692.5305923846</v>
      </c>
      <c r="V9" s="4">
        <f t="shared" si="4"/>
        <v>0.009968659585071649</v>
      </c>
      <c r="W9" s="4">
        <f t="shared" si="1"/>
        <v>0.035329710487115085</v>
      </c>
      <c r="Y9" s="113">
        <v>1008.0059283219744</v>
      </c>
    </row>
    <row r="10" spans="1:25" ht="12.75">
      <c r="A10" s="1">
        <f t="shared" si="5"/>
        <v>89</v>
      </c>
      <c r="B10" s="1">
        <f t="shared" si="6"/>
        <v>86</v>
      </c>
      <c r="C10" s="2" t="s">
        <v>17</v>
      </c>
      <c r="D10" s="7">
        <v>145249.24062273823</v>
      </c>
      <c r="E10" s="7">
        <v>154822.15386909968</v>
      </c>
      <c r="F10" s="7">
        <v>153111.49394365936</v>
      </c>
      <c r="G10" s="4">
        <f t="shared" si="2"/>
        <v>-0.01104919343059052</v>
      </c>
      <c r="H10" s="4">
        <f t="shared" si="0"/>
        <v>0.05412939363546876</v>
      </c>
      <c r="I10" s="1">
        <f t="shared" si="7"/>
        <v>1</v>
      </c>
      <c r="J10" s="1">
        <f t="shared" si="8"/>
        <v>0</v>
      </c>
      <c r="K10" s="1">
        <f t="shared" si="9"/>
        <v>0</v>
      </c>
      <c r="L10" s="1"/>
      <c r="M10" s="1">
        <f t="shared" si="3"/>
        <v>3</v>
      </c>
      <c r="N10" s="1"/>
      <c r="O10" s="5" t="s">
        <v>17</v>
      </c>
      <c r="S10" s="7">
        <v>145249.24062273823</v>
      </c>
      <c r="T10" s="7">
        <v>154822.15386909968</v>
      </c>
      <c r="U10" s="7">
        <v>153111.49394365936</v>
      </c>
      <c r="V10" s="4">
        <f t="shared" si="4"/>
        <v>-0.01104919343059052</v>
      </c>
      <c r="W10" s="4">
        <f t="shared" si="1"/>
        <v>0.05412939363546876</v>
      </c>
      <c r="Y10" s="113">
        <v>1710.6599254403263</v>
      </c>
    </row>
    <row r="11" spans="1:25" ht="12.75">
      <c r="A11" s="1">
        <f t="shared" si="5"/>
        <v>45</v>
      </c>
      <c r="B11" s="1">
        <f t="shared" si="6"/>
        <v>47</v>
      </c>
      <c r="C11" s="2" t="s">
        <v>18</v>
      </c>
      <c r="D11" s="7">
        <v>199953.92624812052</v>
      </c>
      <c r="E11" s="7">
        <v>204176.7709280874</v>
      </c>
      <c r="F11" s="7">
        <v>204998.86699456174</v>
      </c>
      <c r="G11" s="4">
        <f t="shared" si="2"/>
        <v>0.004026393711378029</v>
      </c>
      <c r="H11" s="4">
        <f t="shared" si="0"/>
        <v>0.025230516054888685</v>
      </c>
      <c r="I11" s="1">
        <f t="shared" si="7"/>
        <v>3</v>
      </c>
      <c r="J11" s="1">
        <f t="shared" si="8"/>
        <v>0</v>
      </c>
      <c r="K11" s="1">
        <f t="shared" si="9"/>
        <v>0</v>
      </c>
      <c r="L11" s="1"/>
      <c r="M11" s="1">
        <f t="shared" si="3"/>
        <v>-2</v>
      </c>
      <c r="N11" s="1"/>
      <c r="O11" s="5" t="s">
        <v>18</v>
      </c>
      <c r="S11" s="7">
        <v>199953.92624812052</v>
      </c>
      <c r="T11" s="7">
        <v>204176.7709280874</v>
      </c>
      <c r="U11" s="7">
        <v>204998.86699456174</v>
      </c>
      <c r="V11" s="4">
        <f t="shared" si="4"/>
        <v>0.004026393711378029</v>
      </c>
      <c r="W11" s="4">
        <f t="shared" si="1"/>
        <v>0.025230516054888685</v>
      </c>
      <c r="Y11" s="113">
        <v>3790.011745296215</v>
      </c>
    </row>
    <row r="12" spans="1:25" ht="12.75">
      <c r="A12" s="1">
        <f t="shared" si="5"/>
        <v>70</v>
      </c>
      <c r="B12" s="1">
        <f t="shared" si="6"/>
        <v>70</v>
      </c>
      <c r="C12" s="2" t="s">
        <v>19</v>
      </c>
      <c r="D12" s="7">
        <v>164403.9486285813</v>
      </c>
      <c r="E12" s="7">
        <v>170328.82093514336</v>
      </c>
      <c r="F12" s="7">
        <v>170089.72199561392</v>
      </c>
      <c r="G12" s="4">
        <f t="shared" si="2"/>
        <v>-0.0014037491612796105</v>
      </c>
      <c r="H12" s="4">
        <f t="shared" si="0"/>
        <v>0.03458416549275123</v>
      </c>
      <c r="I12" s="1">
        <f t="shared" si="7"/>
        <v>2</v>
      </c>
      <c r="J12" s="1">
        <f t="shared" si="8"/>
        <v>0</v>
      </c>
      <c r="K12" s="1">
        <f t="shared" si="9"/>
        <v>0</v>
      </c>
      <c r="L12" s="1"/>
      <c r="M12" s="1">
        <f t="shared" si="3"/>
        <v>0</v>
      </c>
      <c r="N12" s="1"/>
      <c r="O12" s="5" t="s">
        <v>19</v>
      </c>
      <c r="S12" s="7">
        <v>164403.9486285813</v>
      </c>
      <c r="T12" s="7">
        <v>170328.82093514336</v>
      </c>
      <c r="U12" s="7">
        <v>170089.72199561392</v>
      </c>
      <c r="V12" s="4">
        <f t="shared" si="4"/>
        <v>-0.0014037491612796105</v>
      </c>
      <c r="W12" s="4">
        <f t="shared" si="1"/>
        <v>0.03458416549275123</v>
      </c>
      <c r="Y12" s="113">
        <v>4057.483751824475</v>
      </c>
    </row>
    <row r="13" spans="1:25" ht="12.75">
      <c r="A13" s="1">
        <f t="shared" si="5"/>
        <v>47</v>
      </c>
      <c r="B13" s="1">
        <f t="shared" si="6"/>
        <v>46</v>
      </c>
      <c r="C13" s="2" t="s">
        <v>20</v>
      </c>
      <c r="D13" s="7">
        <v>197879.457971257</v>
      </c>
      <c r="E13" s="7">
        <v>206127.90544501727</v>
      </c>
      <c r="F13" s="7">
        <v>209100.3283472168</v>
      </c>
      <c r="G13" s="4">
        <f t="shared" si="2"/>
        <v>0.01442028383193561</v>
      </c>
      <c r="H13" s="4">
        <f t="shared" si="0"/>
        <v>0.056705584758523386</v>
      </c>
      <c r="I13" s="1">
        <f t="shared" si="7"/>
        <v>3</v>
      </c>
      <c r="J13" s="1">
        <f t="shared" si="8"/>
        <v>0</v>
      </c>
      <c r="K13" s="1">
        <f t="shared" si="9"/>
        <v>0</v>
      </c>
      <c r="L13" s="1"/>
      <c r="M13" s="1">
        <f t="shared" si="3"/>
        <v>1</v>
      </c>
      <c r="N13" s="1"/>
      <c r="O13" s="5" t="s">
        <v>20</v>
      </c>
      <c r="S13" s="7">
        <v>197879.457971257</v>
      </c>
      <c r="T13" s="7">
        <v>206127.90544501727</v>
      </c>
      <c r="U13" s="7">
        <v>209100.3283472168</v>
      </c>
      <c r="V13" s="4">
        <f t="shared" si="4"/>
        <v>0.01442028383193561</v>
      </c>
      <c r="W13" s="4">
        <f t="shared" si="1"/>
        <v>0.056705584758523386</v>
      </c>
      <c r="Y13" s="113">
        <v>0</v>
      </c>
    </row>
    <row r="14" spans="1:25" ht="12.75">
      <c r="A14" s="1">
        <f t="shared" si="5"/>
        <v>69</v>
      </c>
      <c r="B14" s="1">
        <f t="shared" si="6"/>
        <v>66</v>
      </c>
      <c r="C14" s="2" t="s">
        <v>21</v>
      </c>
      <c r="D14" s="7">
        <v>165350.69533646296</v>
      </c>
      <c r="E14" s="7">
        <v>173227.22434826096</v>
      </c>
      <c r="F14" s="7">
        <v>173485.9303951885</v>
      </c>
      <c r="G14" s="4">
        <f t="shared" si="2"/>
        <v>0.00149344912672289</v>
      </c>
      <c r="H14" s="4">
        <f t="shared" si="0"/>
        <v>0.04919988417449117</v>
      </c>
      <c r="I14" s="1">
        <f t="shared" si="7"/>
        <v>2</v>
      </c>
      <c r="J14" s="1">
        <f t="shared" si="8"/>
        <v>0</v>
      </c>
      <c r="K14" s="1">
        <f t="shared" si="9"/>
        <v>0</v>
      </c>
      <c r="L14" s="1"/>
      <c r="M14" s="1">
        <f t="shared" si="3"/>
        <v>3</v>
      </c>
      <c r="N14" s="1"/>
      <c r="O14" s="5" t="s">
        <v>21</v>
      </c>
      <c r="S14" s="7">
        <v>165350.69533646296</v>
      </c>
      <c r="T14" s="7">
        <v>173227.22434826096</v>
      </c>
      <c r="U14" s="7">
        <v>173485.9303951885</v>
      </c>
      <c r="V14" s="4">
        <f t="shared" si="4"/>
        <v>0.00149344912672289</v>
      </c>
      <c r="W14" s="4">
        <f t="shared" si="1"/>
        <v>0.04919988417449117</v>
      </c>
      <c r="Y14" s="113">
        <v>0</v>
      </c>
    </row>
    <row r="15" spans="1:25" ht="12.75">
      <c r="A15" s="1">
        <f t="shared" si="5"/>
        <v>14</v>
      </c>
      <c r="B15" s="1">
        <f t="shared" si="6"/>
        <v>10</v>
      </c>
      <c r="C15" s="2" t="s">
        <v>22</v>
      </c>
      <c r="D15" s="7">
        <v>280192.37511911365</v>
      </c>
      <c r="E15" s="7">
        <v>323504.6960959563</v>
      </c>
      <c r="F15" s="7">
        <v>332666.23605730064</v>
      </c>
      <c r="G15" s="4">
        <f t="shared" si="2"/>
        <v>0.02831965060138386</v>
      </c>
      <c r="H15" s="4">
        <f t="shared" si="0"/>
        <v>0.18727797612579433</v>
      </c>
      <c r="I15" s="1">
        <f t="shared" si="7"/>
        <v>4</v>
      </c>
      <c r="J15" s="1">
        <f t="shared" si="8"/>
        <v>1</v>
      </c>
      <c r="K15" s="1">
        <f t="shared" si="9"/>
        <v>0.18727797612579433</v>
      </c>
      <c r="L15" s="1"/>
      <c r="M15" s="1">
        <f t="shared" si="3"/>
        <v>4</v>
      </c>
      <c r="N15" s="1"/>
      <c r="O15" s="5" t="s">
        <v>22</v>
      </c>
      <c r="S15" s="7">
        <v>280192.37511911365</v>
      </c>
      <c r="T15" s="7">
        <v>323504.6960959563</v>
      </c>
      <c r="U15" s="7">
        <v>332666.23605730064</v>
      </c>
      <c r="V15" s="4">
        <f t="shared" si="4"/>
        <v>0.02831965060138386</v>
      </c>
      <c r="W15" s="4">
        <f t="shared" si="1"/>
        <v>0.18727797612579433</v>
      </c>
      <c r="Y15" s="113">
        <v>0</v>
      </c>
    </row>
    <row r="16" spans="4:25" ht="12.75">
      <c r="D16" s="7"/>
      <c r="E16" s="7"/>
      <c r="F16" s="7"/>
      <c r="G16" s="4"/>
      <c r="H16" s="4"/>
      <c r="M16" s="1"/>
      <c r="N16" s="1"/>
      <c r="O16" s="6" t="s">
        <v>2</v>
      </c>
      <c r="S16" s="7">
        <v>174355.5306873778</v>
      </c>
      <c r="T16" s="7">
        <v>180856.0019519357</v>
      </c>
      <c r="U16" s="7">
        <v>181901.83194612266</v>
      </c>
      <c r="V16" s="4">
        <f t="shared" si="4"/>
        <v>0.005782666778539669</v>
      </c>
      <c r="W16" s="4">
        <f t="shared" si="1"/>
        <v>0.04328111204155327</v>
      </c>
      <c r="Y16" s="113">
        <v>0</v>
      </c>
    </row>
    <row r="17" spans="4:25" ht="12.75">
      <c r="D17" s="7"/>
      <c r="E17" s="7"/>
      <c r="F17" s="7"/>
      <c r="G17" s="4"/>
      <c r="H17" s="4"/>
      <c r="M17" s="1"/>
      <c r="N17" s="1"/>
      <c r="O17" s="6" t="s">
        <v>23</v>
      </c>
      <c r="S17" s="7">
        <v>520155.0129993795</v>
      </c>
      <c r="T17" s="7">
        <v>558957.3437839309</v>
      </c>
      <c r="U17" s="7">
        <v>555690.0527164248</v>
      </c>
      <c r="V17" s="4">
        <f t="shared" si="4"/>
        <v>-0.005845331676631593</v>
      </c>
      <c r="W17" s="4">
        <f t="shared" si="1"/>
        <v>0.0683162496351597</v>
      </c>
      <c r="Y17" s="113">
        <v>10328.943716499372</v>
      </c>
    </row>
    <row r="18" spans="1:25" ht="12.75">
      <c r="A18" s="1">
        <f aca="true" t="shared" si="10" ref="A18:A26">RANK(D18,D$2:D$118)</f>
        <v>63</v>
      </c>
      <c r="B18" s="1">
        <f aca="true" t="shared" si="11" ref="B18:B26">RANK(F18,F$2:F$118)</f>
        <v>69</v>
      </c>
      <c r="C18" s="2" t="s">
        <v>24</v>
      </c>
      <c r="D18" s="7">
        <v>171234.4627807147</v>
      </c>
      <c r="E18" s="7">
        <v>170089.42143271863</v>
      </c>
      <c r="F18" s="7">
        <v>171055.0464402524</v>
      </c>
      <c r="G18" s="4">
        <f t="shared" si="2"/>
        <v>0.0056771608686772</v>
      </c>
      <c r="H18" s="4">
        <f t="shared" si="0"/>
        <v>-0.0010477817230756248</v>
      </c>
      <c r="I18" s="1">
        <f aca="true" t="shared" si="12" ref="I18:I26">IF(F18&lt;F$125,1,IF(F18&lt;F$126,2,IF(F18&lt;F$127,3,4)))</f>
        <v>2</v>
      </c>
      <c r="J18" s="1">
        <f aca="true" t="shared" si="13" ref="J18:J26">IF(I18=J$1,1,0)</f>
        <v>0</v>
      </c>
      <c r="K18" s="1">
        <f aca="true" t="shared" si="14" ref="K18:K26">+J18*H18</f>
        <v>0</v>
      </c>
      <c r="L18" s="1"/>
      <c r="M18" s="1">
        <f t="shared" si="3"/>
        <v>-6</v>
      </c>
      <c r="N18" s="1"/>
      <c r="O18" s="5" t="s">
        <v>24</v>
      </c>
      <c r="S18" s="7">
        <v>171234.4627807147</v>
      </c>
      <c r="T18" s="7">
        <v>170089.42143271863</v>
      </c>
      <c r="U18" s="7">
        <v>171055.0464402524</v>
      </c>
      <c r="V18" s="4">
        <f t="shared" si="4"/>
        <v>0.0056771608686772</v>
      </c>
      <c r="W18" s="4">
        <f t="shared" si="1"/>
        <v>-0.0010477817230756248</v>
      </c>
      <c r="Y18" s="113">
        <v>12357.644788145175</v>
      </c>
    </row>
    <row r="19" spans="1:25" ht="12.75">
      <c r="A19" s="1">
        <f t="shared" si="10"/>
        <v>85</v>
      </c>
      <c r="B19" s="1">
        <f t="shared" si="11"/>
        <v>90</v>
      </c>
      <c r="C19" s="2" t="s">
        <v>25</v>
      </c>
      <c r="D19" s="7">
        <v>149412.22190080816</v>
      </c>
      <c r="E19" s="7">
        <v>141377.8206710601</v>
      </c>
      <c r="F19" s="7">
        <v>146642.7370964584</v>
      </c>
      <c r="G19" s="4">
        <f t="shared" si="2"/>
        <v>0.03724004515282542</v>
      </c>
      <c r="H19" s="4">
        <f t="shared" si="0"/>
        <v>-0.01853586519975825</v>
      </c>
      <c r="I19" s="1">
        <f t="shared" si="12"/>
        <v>1</v>
      </c>
      <c r="J19" s="1">
        <f t="shared" si="13"/>
        <v>0</v>
      </c>
      <c r="K19" s="1">
        <f t="shared" si="14"/>
        <v>0</v>
      </c>
      <c r="L19" s="1"/>
      <c r="M19" s="1">
        <f t="shared" si="3"/>
        <v>-5</v>
      </c>
      <c r="N19" s="1"/>
      <c r="O19" s="5" t="s">
        <v>25</v>
      </c>
      <c r="S19" s="7">
        <v>149412.22190080816</v>
      </c>
      <c r="T19" s="7">
        <v>141377.8206710601</v>
      </c>
      <c r="U19" s="7">
        <v>146642.7370964584</v>
      </c>
      <c r="V19" s="4">
        <f t="shared" si="4"/>
        <v>0.03724004515282542</v>
      </c>
      <c r="W19" s="4">
        <f t="shared" si="1"/>
        <v>-0.01853586519975825</v>
      </c>
      <c r="Y19" s="113">
        <v>11565.365874753013</v>
      </c>
    </row>
    <row r="20" spans="1:25" ht="12.75">
      <c r="A20" s="1">
        <f t="shared" si="10"/>
        <v>99</v>
      </c>
      <c r="B20" s="1">
        <f t="shared" si="11"/>
        <v>97</v>
      </c>
      <c r="C20" s="2" t="s">
        <v>26</v>
      </c>
      <c r="D20" s="7">
        <v>123905.3250843138</v>
      </c>
      <c r="E20" s="7">
        <v>126639.20426789539</v>
      </c>
      <c r="F20" s="7">
        <v>128854.85351788012</v>
      </c>
      <c r="G20" s="4">
        <f t="shared" si="2"/>
        <v>0.017495760991183218</v>
      </c>
      <c r="H20" s="4">
        <f t="shared" si="0"/>
        <v>0.03994605098851345</v>
      </c>
      <c r="I20" s="1">
        <f t="shared" si="12"/>
        <v>1</v>
      </c>
      <c r="J20" s="1">
        <f t="shared" si="13"/>
        <v>0</v>
      </c>
      <c r="K20" s="1">
        <f t="shared" si="14"/>
        <v>0</v>
      </c>
      <c r="L20" s="1"/>
      <c r="M20" s="1">
        <f t="shared" si="3"/>
        <v>2</v>
      </c>
      <c r="N20" s="1"/>
      <c r="O20" s="5" t="s">
        <v>26</v>
      </c>
      <c r="S20" s="7">
        <v>123905.3250843138</v>
      </c>
      <c r="T20" s="7">
        <v>126639.20426789539</v>
      </c>
      <c r="U20" s="7">
        <v>128854.85351788012</v>
      </c>
      <c r="V20" s="4">
        <f t="shared" si="4"/>
        <v>0.017495760991183218</v>
      </c>
      <c r="W20" s="4">
        <f t="shared" si="1"/>
        <v>0.03994605098851345</v>
      </c>
      <c r="Y20" s="113">
        <v>10412.532688410152</v>
      </c>
    </row>
    <row r="21" spans="1:25" ht="12.75">
      <c r="A21" s="1">
        <f t="shared" si="10"/>
        <v>100</v>
      </c>
      <c r="B21" s="1">
        <f t="shared" si="11"/>
        <v>93</v>
      </c>
      <c r="C21" s="2" t="s">
        <v>27</v>
      </c>
      <c r="D21" s="7">
        <v>123114.21819190332</v>
      </c>
      <c r="E21" s="7">
        <v>143125.5215859212</v>
      </c>
      <c r="F21" s="7">
        <v>142310.69330322996</v>
      </c>
      <c r="G21" s="4">
        <f t="shared" si="2"/>
        <v>-0.005693102625320967</v>
      </c>
      <c r="H21" s="4">
        <f t="shared" si="0"/>
        <v>0.15592411171717213</v>
      </c>
      <c r="I21" s="1">
        <f t="shared" si="12"/>
        <v>1</v>
      </c>
      <c r="J21" s="1">
        <f t="shared" si="13"/>
        <v>0</v>
      </c>
      <c r="K21" s="1">
        <f t="shared" si="14"/>
        <v>0</v>
      </c>
      <c r="L21" s="1"/>
      <c r="M21" s="1">
        <f t="shared" si="3"/>
        <v>7</v>
      </c>
      <c r="N21" s="1"/>
      <c r="O21" s="5" t="s">
        <v>27</v>
      </c>
      <c r="S21" s="7">
        <v>123114.21819190332</v>
      </c>
      <c r="T21" s="7">
        <v>143125.5215859212</v>
      </c>
      <c r="U21" s="7">
        <v>142310.69330322996</v>
      </c>
      <c r="V21" s="4">
        <f t="shared" si="4"/>
        <v>-0.005693102625320967</v>
      </c>
      <c r="W21" s="4">
        <f t="shared" si="1"/>
        <v>0.15592411171717213</v>
      </c>
      <c r="Y21" s="113">
        <v>3841.884227782779</v>
      </c>
    </row>
    <row r="22" spans="1:25" ht="12.75">
      <c r="A22" s="1">
        <f t="shared" si="10"/>
        <v>98</v>
      </c>
      <c r="B22" s="1">
        <f t="shared" si="11"/>
        <v>98</v>
      </c>
      <c r="C22" s="2" t="s">
        <v>28</v>
      </c>
      <c r="D22" s="7">
        <v>126308.12539934163</v>
      </c>
      <c r="E22" s="7">
        <v>124043.19255072465</v>
      </c>
      <c r="F22" s="7">
        <v>128084.67910967924</v>
      </c>
      <c r="G22" s="25">
        <f t="shared" si="2"/>
        <v>0.032581284598120375</v>
      </c>
      <c r="H22" s="4">
        <f t="shared" si="0"/>
        <v>0.014065236933259673</v>
      </c>
      <c r="I22" s="1">
        <f t="shared" si="12"/>
        <v>1</v>
      </c>
      <c r="J22" s="1">
        <f t="shared" si="13"/>
        <v>0</v>
      </c>
      <c r="K22" s="1">
        <f t="shared" si="14"/>
        <v>0</v>
      </c>
      <c r="L22" s="1"/>
      <c r="M22" s="1">
        <f t="shared" si="3"/>
        <v>0</v>
      </c>
      <c r="N22" s="1"/>
      <c r="O22" s="5" t="s">
        <v>28</v>
      </c>
      <c r="S22" s="7">
        <v>126308.12539934163</v>
      </c>
      <c r="T22" s="7">
        <v>124043.19255072465</v>
      </c>
      <c r="U22" s="7">
        <v>128084.67910967924</v>
      </c>
      <c r="V22" s="4">
        <f t="shared" si="4"/>
        <v>0.032581284598120375</v>
      </c>
      <c r="W22" s="4">
        <f t="shared" si="1"/>
        <v>0.014065236933259673</v>
      </c>
      <c r="Y22" s="113">
        <v>7135.489645223861</v>
      </c>
    </row>
    <row r="23" spans="1:25" ht="12.75">
      <c r="A23" s="1">
        <f t="shared" si="10"/>
        <v>54</v>
      </c>
      <c r="B23" s="1">
        <f t="shared" si="11"/>
        <v>61</v>
      </c>
      <c r="C23" s="2" t="s">
        <v>29</v>
      </c>
      <c r="D23" s="7">
        <v>184360.8153026963</v>
      </c>
      <c r="E23" s="7">
        <v>180803.9891007497</v>
      </c>
      <c r="F23" s="7">
        <v>181171.4067588745</v>
      </c>
      <c r="G23" s="4">
        <f t="shared" si="2"/>
        <v>0.0020321324764580595</v>
      </c>
      <c r="H23" s="4">
        <f t="shared" si="0"/>
        <v>-0.01729981796069413</v>
      </c>
      <c r="I23" s="1">
        <f t="shared" si="12"/>
        <v>2</v>
      </c>
      <c r="J23" s="1">
        <f t="shared" si="13"/>
        <v>0</v>
      </c>
      <c r="K23" s="1">
        <f t="shared" si="14"/>
        <v>0</v>
      </c>
      <c r="L23" s="1"/>
      <c r="M23" s="1">
        <f t="shared" si="3"/>
        <v>-7</v>
      </c>
      <c r="N23" s="1"/>
      <c r="O23" s="5" t="s">
        <v>29</v>
      </c>
      <c r="S23" s="7">
        <v>184360.8153026963</v>
      </c>
      <c r="T23" s="7">
        <v>180803.9891007497</v>
      </c>
      <c r="U23" s="7">
        <v>181171.4067588745</v>
      </c>
      <c r="V23" s="4">
        <f t="shared" si="4"/>
        <v>0.0020321324764580595</v>
      </c>
      <c r="W23" s="4">
        <f t="shared" si="1"/>
        <v>-0.01729981796069413</v>
      </c>
      <c r="Y23" s="113">
        <v>24182.485774357017</v>
      </c>
    </row>
    <row r="24" spans="1:25" ht="12.75">
      <c r="A24" s="1">
        <f t="shared" si="10"/>
        <v>92</v>
      </c>
      <c r="B24" s="1">
        <f t="shared" si="11"/>
        <v>96</v>
      </c>
      <c r="C24" s="2" t="s">
        <v>30</v>
      </c>
      <c r="D24" s="7">
        <v>140304.71267232395</v>
      </c>
      <c r="E24" s="7">
        <v>136698.13143846643</v>
      </c>
      <c r="F24" s="7">
        <v>134161.98955068525</v>
      </c>
      <c r="G24" s="4">
        <f t="shared" si="2"/>
        <v>-0.018552864337599284</v>
      </c>
      <c r="H24" s="4">
        <f t="shared" si="0"/>
        <v>-0.04378130288456372</v>
      </c>
      <c r="I24" s="1">
        <f t="shared" si="12"/>
        <v>1</v>
      </c>
      <c r="J24" s="1">
        <f t="shared" si="13"/>
        <v>0</v>
      </c>
      <c r="K24" s="1">
        <f t="shared" si="14"/>
        <v>0</v>
      </c>
      <c r="L24" s="1"/>
      <c r="M24" s="1">
        <f t="shared" si="3"/>
        <v>-4</v>
      </c>
      <c r="N24" s="1"/>
      <c r="O24" s="5" t="s">
        <v>30</v>
      </c>
      <c r="S24" s="7">
        <v>140304.71267232395</v>
      </c>
      <c r="T24" s="7">
        <v>136698.13143846643</v>
      </c>
      <c r="U24" s="7">
        <v>134161.98955068525</v>
      </c>
      <c r="V24" s="4">
        <f t="shared" si="4"/>
        <v>-0.018552864337599284</v>
      </c>
      <c r="W24" s="4">
        <f t="shared" si="1"/>
        <v>-0.04378130288456372</v>
      </c>
      <c r="Y24" s="113">
        <v>7246.437743470131</v>
      </c>
    </row>
    <row r="25" spans="1:25" ht="12.75">
      <c r="A25" s="1">
        <f t="shared" si="10"/>
        <v>82</v>
      </c>
      <c r="B25" s="1">
        <f t="shared" si="11"/>
        <v>89</v>
      </c>
      <c r="C25" s="2" t="s">
        <v>31</v>
      </c>
      <c r="D25" s="7">
        <v>150871.3083283241</v>
      </c>
      <c r="E25" s="7">
        <v>146546.01835928706</v>
      </c>
      <c r="F25" s="7">
        <v>147204.8004637356</v>
      </c>
      <c r="G25" s="4">
        <f t="shared" si="2"/>
        <v>0.004495394087292048</v>
      </c>
      <c r="H25" s="4">
        <f t="shared" si="0"/>
        <v>-0.0243022209140622</v>
      </c>
      <c r="I25" s="1">
        <f t="shared" si="12"/>
        <v>1</v>
      </c>
      <c r="J25" s="1">
        <f t="shared" si="13"/>
        <v>0</v>
      </c>
      <c r="K25" s="1">
        <f t="shared" si="14"/>
        <v>0</v>
      </c>
      <c r="L25" s="1"/>
      <c r="M25" s="1">
        <f t="shared" si="3"/>
        <v>-7</v>
      </c>
      <c r="N25" s="1"/>
      <c r="O25" s="5" t="s">
        <v>31</v>
      </c>
      <c r="S25" s="7">
        <v>150871.3083283241</v>
      </c>
      <c r="T25" s="7">
        <v>146546.01835928706</v>
      </c>
      <c r="U25" s="7">
        <v>147204.8004637356</v>
      </c>
      <c r="V25" s="4">
        <f t="shared" si="4"/>
        <v>0.004495394087292048</v>
      </c>
      <c r="W25" s="4">
        <f t="shared" si="1"/>
        <v>-0.0243022209140622</v>
      </c>
      <c r="Y25" s="113">
        <v>16440.99862316507</v>
      </c>
    </row>
    <row r="26" spans="1:25" ht="12.75">
      <c r="A26" s="1">
        <f t="shared" si="10"/>
        <v>81</v>
      </c>
      <c r="B26" s="1">
        <f t="shared" si="11"/>
        <v>76</v>
      </c>
      <c r="C26" s="2" t="s">
        <v>32</v>
      </c>
      <c r="D26" s="7">
        <v>151768.65389827066</v>
      </c>
      <c r="E26" s="7">
        <v>156899.53002057425</v>
      </c>
      <c r="F26" s="7">
        <v>158076.2480130083</v>
      </c>
      <c r="G26" s="25">
        <f t="shared" si="2"/>
        <v>0.007499818465228847</v>
      </c>
      <c r="H26" s="4">
        <f t="shared" si="0"/>
        <v>0.041560585487999235</v>
      </c>
      <c r="I26" s="1">
        <f t="shared" si="12"/>
        <v>2</v>
      </c>
      <c r="J26" s="1">
        <f t="shared" si="13"/>
        <v>0</v>
      </c>
      <c r="K26" s="1">
        <f t="shared" si="14"/>
        <v>0</v>
      </c>
      <c r="L26" s="1"/>
      <c r="M26" s="1">
        <f t="shared" si="3"/>
        <v>5</v>
      </c>
      <c r="N26" s="1"/>
      <c r="O26" s="5" t="s">
        <v>32</v>
      </c>
      <c r="S26" s="7">
        <v>151768.65389827066</v>
      </c>
      <c r="T26" s="7">
        <v>156899.53002057425</v>
      </c>
      <c r="U26" s="7">
        <v>158076.2480130083</v>
      </c>
      <c r="V26" s="4">
        <f t="shared" si="4"/>
        <v>0.007499818465228847</v>
      </c>
      <c r="W26" s="4">
        <f t="shared" si="1"/>
        <v>0.041560585487999235</v>
      </c>
      <c r="Y26" s="113">
        <v>3462.957829077437</v>
      </c>
    </row>
    <row r="27" spans="4:25" ht="12.75">
      <c r="D27" s="7"/>
      <c r="E27" s="7"/>
      <c r="F27" s="7"/>
      <c r="G27" s="4"/>
      <c r="H27" s="4"/>
      <c r="M27" s="1"/>
      <c r="N27" s="1"/>
      <c r="O27" s="6" t="s">
        <v>3</v>
      </c>
      <c r="S27" s="7">
        <v>152125.63968702868</v>
      </c>
      <c r="T27" s="7">
        <v>153375.42788145004</v>
      </c>
      <c r="U27" s="7">
        <v>154606.7467963217</v>
      </c>
      <c r="V27" s="4">
        <f t="shared" si="4"/>
        <v>0.008028136787487261</v>
      </c>
      <c r="W27" s="4">
        <f t="shared" si="1"/>
        <v>0.016309591955685265</v>
      </c>
      <c r="Y27" s="113">
        <v>8908.58388285464</v>
      </c>
    </row>
    <row r="28" spans="1:25" ht="12.75">
      <c r="A28" s="1">
        <f aca="true" t="shared" si="15" ref="A28:A35">RANK(D28,D$2:D$118)</f>
        <v>102</v>
      </c>
      <c r="B28" s="1">
        <f aca="true" t="shared" si="16" ref="B28:B35">RANK(F28,F$2:F$118)</f>
        <v>103</v>
      </c>
      <c r="C28" s="2" t="s">
        <v>33</v>
      </c>
      <c r="D28" s="7">
        <v>113150.10382971114</v>
      </c>
      <c r="E28" s="7">
        <v>115796.81279113133</v>
      </c>
      <c r="F28" s="7">
        <v>111325.80417905195</v>
      </c>
      <c r="G28" s="4">
        <f t="shared" si="2"/>
        <v>-0.038610808918756456</v>
      </c>
      <c r="H28" s="4">
        <f t="shared" si="0"/>
        <v>-0.01612282789775188</v>
      </c>
      <c r="I28" s="1">
        <f aca="true" t="shared" si="17" ref="I28:I35">IF(F28&lt;F$125,1,IF(F28&lt;F$126,2,IF(F28&lt;F$127,3,4)))</f>
        <v>1</v>
      </c>
      <c r="J28" s="1">
        <f aca="true" t="shared" si="18" ref="J28:J35">IF(I28=J$1,1,0)</f>
        <v>0</v>
      </c>
      <c r="K28" s="1">
        <f aca="true" t="shared" si="19" ref="K28:K35">+J28*H28</f>
        <v>0</v>
      </c>
      <c r="L28" s="1"/>
      <c r="M28" s="1">
        <f t="shared" si="3"/>
        <v>-1</v>
      </c>
      <c r="N28" s="1"/>
      <c r="O28" s="5" t="s">
        <v>33</v>
      </c>
      <c r="S28" s="7">
        <v>113150.10382971114</v>
      </c>
      <c r="T28" s="7">
        <v>115796.81279113133</v>
      </c>
      <c r="U28" s="7">
        <v>111325.80417905195</v>
      </c>
      <c r="V28" s="4">
        <f t="shared" si="4"/>
        <v>-0.038610808918756456</v>
      </c>
      <c r="W28" s="4">
        <f t="shared" si="1"/>
        <v>-0.01612282789775188</v>
      </c>
      <c r="Y28" s="113">
        <v>20933.414445287606</v>
      </c>
    </row>
    <row r="29" spans="1:25" ht="12.75">
      <c r="A29" s="1">
        <f t="shared" si="15"/>
        <v>106</v>
      </c>
      <c r="B29" s="1">
        <f t="shared" si="16"/>
        <v>107</v>
      </c>
      <c r="C29" s="2" t="s">
        <v>34</v>
      </c>
      <c r="D29" s="7">
        <v>103937.86964660366</v>
      </c>
      <c r="E29" s="7">
        <v>102725.9129099495</v>
      </c>
      <c r="F29" s="7">
        <v>101958.95079333731</v>
      </c>
      <c r="G29" s="4">
        <f t="shared" si="2"/>
        <v>-0.00746610173505613</v>
      </c>
      <c r="H29" s="4">
        <f t="shared" si="0"/>
        <v>-0.019039440196290558</v>
      </c>
      <c r="I29" s="1">
        <f t="shared" si="17"/>
        <v>1</v>
      </c>
      <c r="J29" s="1">
        <f t="shared" si="18"/>
        <v>0</v>
      </c>
      <c r="K29" s="1">
        <f t="shared" si="19"/>
        <v>0</v>
      </c>
      <c r="L29" s="1"/>
      <c r="M29" s="1">
        <f t="shared" si="3"/>
        <v>-1</v>
      </c>
      <c r="N29" s="1"/>
      <c r="O29" s="5" t="s">
        <v>34</v>
      </c>
      <c r="S29" s="7">
        <v>103937.86964660366</v>
      </c>
      <c r="T29" s="7">
        <v>102725.9129099495</v>
      </c>
      <c r="U29" s="7">
        <v>101958.95079333731</v>
      </c>
      <c r="V29" s="4">
        <f t="shared" si="4"/>
        <v>-0.00746610173505613</v>
      </c>
      <c r="W29" s="4">
        <f t="shared" si="1"/>
        <v>-0.019039440196290558</v>
      </c>
      <c r="Y29" s="113">
        <v>35702.79017021469</v>
      </c>
    </row>
    <row r="30" spans="1:25" ht="12.75">
      <c r="A30" s="1">
        <f t="shared" si="15"/>
        <v>33</v>
      </c>
      <c r="B30" s="1">
        <f t="shared" si="16"/>
        <v>39</v>
      </c>
      <c r="C30" s="2" t="s">
        <v>35</v>
      </c>
      <c r="D30" s="7">
        <v>224383.59689343127</v>
      </c>
      <c r="E30" s="7">
        <v>230051.0400024153</v>
      </c>
      <c r="F30" s="7">
        <v>229958.66764699027</v>
      </c>
      <c r="G30" s="4">
        <f t="shared" si="2"/>
        <v>-0.0004015298319193228</v>
      </c>
      <c r="H30" s="4">
        <f t="shared" si="0"/>
        <v>0.024846160016798402</v>
      </c>
      <c r="I30" s="1">
        <f t="shared" si="17"/>
        <v>3</v>
      </c>
      <c r="J30" s="1">
        <f t="shared" si="18"/>
        <v>0</v>
      </c>
      <c r="K30" s="1">
        <f t="shared" si="19"/>
        <v>0</v>
      </c>
      <c r="L30" s="1"/>
      <c r="M30" s="1">
        <f t="shared" si="3"/>
        <v>-6</v>
      </c>
      <c r="N30" s="1"/>
      <c r="O30" s="5" t="s">
        <v>35</v>
      </c>
      <c r="S30" s="7">
        <v>224383.59689343127</v>
      </c>
      <c r="T30" s="7">
        <v>230051.0400024153</v>
      </c>
      <c r="U30" s="7">
        <v>229958.66764699027</v>
      </c>
      <c r="V30" s="4">
        <f t="shared" si="4"/>
        <v>-0.0004015298319193228</v>
      </c>
      <c r="W30" s="4">
        <f t="shared" si="1"/>
        <v>0.024846160016798402</v>
      </c>
      <c r="Y30" s="113">
        <v>4400.794947913731</v>
      </c>
    </row>
    <row r="31" spans="1:25" ht="12.75">
      <c r="A31" s="1">
        <f t="shared" si="15"/>
        <v>74</v>
      </c>
      <c r="B31" s="1">
        <f t="shared" si="16"/>
        <v>71</v>
      </c>
      <c r="C31" s="2" t="s">
        <v>36</v>
      </c>
      <c r="D31" s="7">
        <v>157614.20964759294</v>
      </c>
      <c r="E31" s="7">
        <v>167037.55514256025</v>
      </c>
      <c r="F31" s="7">
        <v>167603.43860337863</v>
      </c>
      <c r="G31" s="4">
        <f t="shared" si="2"/>
        <v>0.0033877618738817894</v>
      </c>
      <c r="H31" s="4">
        <f t="shared" si="0"/>
        <v>0.06337771815193838</v>
      </c>
      <c r="I31" s="1">
        <f t="shared" si="17"/>
        <v>2</v>
      </c>
      <c r="J31" s="1">
        <f t="shared" si="18"/>
        <v>0</v>
      </c>
      <c r="K31" s="1">
        <f t="shared" si="19"/>
        <v>0</v>
      </c>
      <c r="L31" s="1"/>
      <c r="M31" s="1">
        <f t="shared" si="3"/>
        <v>3</v>
      </c>
      <c r="N31" s="1"/>
      <c r="O31" s="5" t="s">
        <v>36</v>
      </c>
      <c r="S31" s="7">
        <v>157614.20964759294</v>
      </c>
      <c r="T31" s="7">
        <v>167037.55514256025</v>
      </c>
      <c r="U31" s="7">
        <v>167603.43860337863</v>
      </c>
      <c r="V31" s="4">
        <f t="shared" si="4"/>
        <v>0.0033877618738817894</v>
      </c>
      <c r="W31" s="4">
        <f t="shared" si="1"/>
        <v>0.06337771815193838</v>
      </c>
      <c r="Y31" s="113">
        <v>0</v>
      </c>
    </row>
    <row r="32" spans="1:25" ht="12.75">
      <c r="A32" s="1">
        <f t="shared" si="15"/>
        <v>87</v>
      </c>
      <c r="B32" s="1">
        <f t="shared" si="16"/>
        <v>87</v>
      </c>
      <c r="C32" s="2" t="s">
        <v>37</v>
      </c>
      <c r="D32" s="7">
        <v>145438.1059897073</v>
      </c>
      <c r="E32" s="7">
        <v>149028.2014461787</v>
      </c>
      <c r="F32" s="7">
        <v>151846.11807817643</v>
      </c>
      <c r="G32" s="4">
        <f t="shared" si="2"/>
        <v>0.018908613300385513</v>
      </c>
      <c r="H32" s="4">
        <f t="shared" si="0"/>
        <v>0.04406006283471964</v>
      </c>
      <c r="I32" s="1">
        <f t="shared" si="17"/>
        <v>1</v>
      </c>
      <c r="J32" s="1">
        <f t="shared" si="18"/>
        <v>0</v>
      </c>
      <c r="K32" s="1">
        <f t="shared" si="19"/>
        <v>0</v>
      </c>
      <c r="L32" s="1"/>
      <c r="M32" s="1">
        <f t="shared" si="3"/>
        <v>0</v>
      </c>
      <c r="N32" s="1"/>
      <c r="O32" s="5" t="s">
        <v>37</v>
      </c>
      <c r="S32" s="7">
        <v>145438.1059897073</v>
      </c>
      <c r="T32" s="7">
        <v>149028.2014461787</v>
      </c>
      <c r="U32" s="7">
        <v>151846.11807817643</v>
      </c>
      <c r="V32" s="4">
        <f t="shared" si="4"/>
        <v>0.018908613300385513</v>
      </c>
      <c r="W32" s="4">
        <f t="shared" si="1"/>
        <v>0.04406006283471964</v>
      </c>
      <c r="Y32" s="113">
        <v>7366.536662202532</v>
      </c>
    </row>
    <row r="33" spans="1:25" ht="12.75">
      <c r="A33" s="1">
        <f t="shared" si="15"/>
        <v>79</v>
      </c>
      <c r="B33" s="1">
        <f t="shared" si="16"/>
        <v>79</v>
      </c>
      <c r="C33" s="2" t="s">
        <v>38</v>
      </c>
      <c r="D33" s="7">
        <v>154520.00483028707</v>
      </c>
      <c r="E33" s="7">
        <v>157754.1376870325</v>
      </c>
      <c r="F33" s="7">
        <v>157297.88718272126</v>
      </c>
      <c r="G33" s="4">
        <f t="shared" si="2"/>
        <v>-0.0028921618855816122</v>
      </c>
      <c r="H33" s="4">
        <f t="shared" si="0"/>
        <v>0.017977493305706194</v>
      </c>
      <c r="I33" s="1">
        <f t="shared" si="17"/>
        <v>2</v>
      </c>
      <c r="J33" s="1">
        <f t="shared" si="18"/>
        <v>0</v>
      </c>
      <c r="K33" s="1">
        <f t="shared" si="19"/>
        <v>0</v>
      </c>
      <c r="L33" s="1"/>
      <c r="M33" s="1">
        <f t="shared" si="3"/>
        <v>0</v>
      </c>
      <c r="N33" s="1"/>
      <c r="O33" s="5" t="s">
        <v>38</v>
      </c>
      <c r="S33" s="7">
        <v>154520.00483028707</v>
      </c>
      <c r="T33" s="7">
        <v>157754.1376870325</v>
      </c>
      <c r="U33" s="7">
        <v>157297.88718272126</v>
      </c>
      <c r="V33" s="4">
        <f t="shared" si="4"/>
        <v>-0.0028921618855816122</v>
      </c>
      <c r="W33" s="4">
        <f t="shared" si="1"/>
        <v>0.017977493305706194</v>
      </c>
      <c r="Y33" s="113">
        <v>13424.80434070772</v>
      </c>
    </row>
    <row r="34" spans="1:25" ht="12.75">
      <c r="A34" s="1">
        <f t="shared" si="15"/>
        <v>86</v>
      </c>
      <c r="B34" s="1">
        <f t="shared" si="16"/>
        <v>88</v>
      </c>
      <c r="C34" s="2" t="s">
        <v>39</v>
      </c>
      <c r="D34" s="7">
        <v>145932.67369896043</v>
      </c>
      <c r="E34" s="7">
        <v>147708.1971586894</v>
      </c>
      <c r="F34" s="7">
        <v>148912.40726188928</v>
      </c>
      <c r="G34" s="4">
        <f t="shared" si="2"/>
        <v>0.008152628807094109</v>
      </c>
      <c r="H34" s="4">
        <f t="shared" si="0"/>
        <v>0.020418549783276507</v>
      </c>
      <c r="I34" s="1">
        <f t="shared" si="17"/>
        <v>1</v>
      </c>
      <c r="J34" s="1">
        <f t="shared" si="18"/>
        <v>0</v>
      </c>
      <c r="K34" s="1">
        <f t="shared" si="19"/>
        <v>0</v>
      </c>
      <c r="L34" s="1"/>
      <c r="M34" s="1">
        <f t="shared" si="3"/>
        <v>-2</v>
      </c>
      <c r="N34" s="1"/>
      <c r="O34" s="5" t="s">
        <v>39</v>
      </c>
      <c r="S34" s="7">
        <v>145932.67369896043</v>
      </c>
      <c r="T34" s="7">
        <v>147708.1971586894</v>
      </c>
      <c r="U34" s="7">
        <v>148912.40726188928</v>
      </c>
      <c r="V34" s="4">
        <f t="shared" si="4"/>
        <v>0.008152628807094109</v>
      </c>
      <c r="W34" s="4">
        <f t="shared" si="1"/>
        <v>0.020418549783276507</v>
      </c>
      <c r="Y34" s="113">
        <v>10960.032278281695</v>
      </c>
    </row>
    <row r="35" spans="1:25" ht="12.75">
      <c r="A35" s="1">
        <f t="shared" si="15"/>
        <v>50</v>
      </c>
      <c r="B35" s="1">
        <f t="shared" si="16"/>
        <v>58</v>
      </c>
      <c r="C35" s="2" t="s">
        <v>40</v>
      </c>
      <c r="D35" s="7">
        <v>189469.61164877718</v>
      </c>
      <c r="E35" s="7">
        <v>187583.9915576093</v>
      </c>
      <c r="F35" s="7">
        <v>185693.79210117678</v>
      </c>
      <c r="G35" s="4">
        <f t="shared" si="2"/>
        <v>-0.010076549926980372</v>
      </c>
      <c r="H35" s="4">
        <f t="shared" si="0"/>
        <v>-0.01992836484301086</v>
      </c>
      <c r="I35" s="1">
        <f t="shared" si="17"/>
        <v>2</v>
      </c>
      <c r="J35" s="1">
        <f t="shared" si="18"/>
        <v>0</v>
      </c>
      <c r="K35" s="1">
        <f t="shared" si="19"/>
        <v>0</v>
      </c>
      <c r="L35" s="1"/>
      <c r="M35" s="1">
        <f t="shared" si="3"/>
        <v>-8</v>
      </c>
      <c r="N35" s="1"/>
      <c r="O35" s="5" t="s">
        <v>40</v>
      </c>
      <c r="S35" s="7">
        <v>189469.61164877718</v>
      </c>
      <c r="T35" s="7">
        <v>187583.9915576093</v>
      </c>
      <c r="U35" s="7">
        <v>185693.79210117678</v>
      </c>
      <c r="V35" s="4">
        <f t="shared" si="4"/>
        <v>-0.010076549926980372</v>
      </c>
      <c r="W35" s="4">
        <f t="shared" si="1"/>
        <v>-0.01992836484301086</v>
      </c>
      <c r="Y35" s="113">
        <v>12968.03825786768</v>
      </c>
    </row>
    <row r="36" spans="4:25" ht="12.75">
      <c r="D36" s="7"/>
      <c r="E36" s="7"/>
      <c r="F36" s="7"/>
      <c r="G36" s="4"/>
      <c r="H36" s="4"/>
      <c r="M36" s="1"/>
      <c r="N36" s="1"/>
      <c r="O36" s="6" t="s">
        <v>4</v>
      </c>
      <c r="S36" s="7">
        <v>162635.00048132797</v>
      </c>
      <c r="T36" s="7">
        <v>168086.70624130007</v>
      </c>
      <c r="U36" s="7">
        <v>168313.3548059295</v>
      </c>
      <c r="V36" s="4">
        <f t="shared" si="4"/>
        <v>0.0013484026767951462</v>
      </c>
      <c r="W36" s="4">
        <f t="shared" si="1"/>
        <v>0.034914712748154386</v>
      </c>
      <c r="Y36" s="113">
        <v>4965.008712896408</v>
      </c>
    </row>
    <row r="37" spans="1:25" ht="12.75">
      <c r="A37" s="1">
        <f aca="true" t="shared" si="20" ref="A37:A61">RANK(D37,D$2:D$118)</f>
        <v>25</v>
      </c>
      <c r="B37" s="1">
        <f aca="true" t="shared" si="21" ref="B37:B61">RANK(F37,F$2:F$118)</f>
        <v>21</v>
      </c>
      <c r="C37" s="2" t="s">
        <v>41</v>
      </c>
      <c r="D37" s="7">
        <v>239183.1415160835</v>
      </c>
      <c r="E37" s="7">
        <v>265431.50111726305</v>
      </c>
      <c r="F37" s="7">
        <v>264929.7047281495</v>
      </c>
      <c r="G37" s="4">
        <f t="shared" si="2"/>
        <v>-0.001890492978419478</v>
      </c>
      <c r="H37" s="4">
        <f t="shared" si="0"/>
        <v>0.10764372040967918</v>
      </c>
      <c r="I37" s="1">
        <f aca="true" t="shared" si="22" ref="I37:I61">IF(F37&lt;F$125,1,IF(F37&lt;F$126,2,IF(F37&lt;F$127,3,4)))</f>
        <v>4</v>
      </c>
      <c r="J37" s="1">
        <f aca="true" t="shared" si="23" ref="J37:J61">IF(I37=J$1,1,0)</f>
        <v>1</v>
      </c>
      <c r="K37" s="1">
        <f aca="true" t="shared" si="24" ref="K37:K61">+J37*H37</f>
        <v>0.10764372040967918</v>
      </c>
      <c r="L37" s="1"/>
      <c r="M37" s="1">
        <f t="shared" si="3"/>
        <v>4</v>
      </c>
      <c r="N37" s="1"/>
      <c r="O37" s="5" t="s">
        <v>41</v>
      </c>
      <c r="S37" s="7">
        <v>239183.1415160835</v>
      </c>
      <c r="T37" s="7">
        <v>265431.50111726305</v>
      </c>
      <c r="U37" s="7">
        <v>264929.7047281495</v>
      </c>
      <c r="V37" s="4">
        <f t="shared" si="4"/>
        <v>-0.001890492978419478</v>
      </c>
      <c r="W37" s="4">
        <f t="shared" si="1"/>
        <v>0.10764372040967918</v>
      </c>
      <c r="Y37" s="113">
        <v>501.7963891135296</v>
      </c>
    </row>
    <row r="38" spans="1:25" ht="12.75">
      <c r="A38" s="1">
        <f t="shared" si="20"/>
        <v>11</v>
      </c>
      <c r="B38" s="1">
        <f t="shared" si="21"/>
        <v>8</v>
      </c>
      <c r="C38" s="2" t="s">
        <v>42</v>
      </c>
      <c r="D38" s="7">
        <v>296857.6777690276</v>
      </c>
      <c r="E38" s="7">
        <v>340171.12335254985</v>
      </c>
      <c r="F38" s="7">
        <v>339581.4437001668</v>
      </c>
      <c r="G38" s="4">
        <f t="shared" si="2"/>
        <v>-0.0017334794516696839</v>
      </c>
      <c r="H38" s="4">
        <f t="shared" si="0"/>
        <v>0.14392003013774435</v>
      </c>
      <c r="I38" s="1">
        <f t="shared" si="22"/>
        <v>4</v>
      </c>
      <c r="J38" s="1">
        <f t="shared" si="23"/>
        <v>1</v>
      </c>
      <c r="K38" s="1">
        <f t="shared" si="24"/>
        <v>0.14392003013774435</v>
      </c>
      <c r="L38" s="1"/>
      <c r="M38" s="1">
        <f t="shared" si="3"/>
        <v>3</v>
      </c>
      <c r="N38" s="1"/>
      <c r="O38" s="5" t="s">
        <v>42</v>
      </c>
      <c r="S38" s="7">
        <v>296857.6777690276</v>
      </c>
      <c r="T38" s="7">
        <v>340171.12335254985</v>
      </c>
      <c r="U38" s="7">
        <v>339581.4437001668</v>
      </c>
      <c r="V38" s="4">
        <f t="shared" si="4"/>
        <v>-0.0017334794516696839</v>
      </c>
      <c r="W38" s="4">
        <f t="shared" si="1"/>
        <v>0.14392003013774435</v>
      </c>
      <c r="Y38" s="113">
        <v>589.6796523830271</v>
      </c>
    </row>
    <row r="39" spans="1:25" ht="12.75">
      <c r="A39" s="1">
        <f t="shared" si="20"/>
        <v>7</v>
      </c>
      <c r="B39" s="1">
        <f t="shared" si="21"/>
        <v>7</v>
      </c>
      <c r="C39" s="2" t="s">
        <v>43</v>
      </c>
      <c r="D39" s="7">
        <v>324875.6750211364</v>
      </c>
      <c r="E39" s="7">
        <v>361514.6565914598</v>
      </c>
      <c r="F39" s="7">
        <v>357710.95395314414</v>
      </c>
      <c r="G39" s="4">
        <f t="shared" si="2"/>
        <v>-0.010521572414736613</v>
      </c>
      <c r="H39" s="4">
        <f t="shared" si="0"/>
        <v>0.10107029075005847</v>
      </c>
      <c r="I39" s="1">
        <f t="shared" si="22"/>
        <v>4</v>
      </c>
      <c r="J39" s="1">
        <f t="shared" si="23"/>
        <v>1</v>
      </c>
      <c r="K39" s="1">
        <f t="shared" si="24"/>
        <v>0.10107029075005847</v>
      </c>
      <c r="L39" s="1"/>
      <c r="M39" s="1">
        <f t="shared" si="3"/>
        <v>0</v>
      </c>
      <c r="N39" s="1"/>
      <c r="O39" s="5" t="s">
        <v>43</v>
      </c>
      <c r="S39" s="7">
        <v>324875.6750211364</v>
      </c>
      <c r="T39" s="7">
        <v>361514.6565914598</v>
      </c>
      <c r="U39" s="7">
        <v>357710.95395314414</v>
      </c>
      <c r="V39" s="4">
        <f t="shared" si="4"/>
        <v>-0.010521572414736613</v>
      </c>
      <c r="W39" s="4">
        <f t="shared" si="1"/>
        <v>0.10107029075005847</v>
      </c>
      <c r="Y39" s="113">
        <v>3803.702638315677</v>
      </c>
    </row>
    <row r="40" spans="1:25" ht="12.75">
      <c r="A40" s="1">
        <f t="shared" si="20"/>
        <v>3</v>
      </c>
      <c r="B40" s="1">
        <f t="shared" si="21"/>
        <v>3</v>
      </c>
      <c r="C40" s="2" t="s">
        <v>44</v>
      </c>
      <c r="D40" s="7">
        <v>391065.59547820827</v>
      </c>
      <c r="E40" s="7">
        <v>405938.5515173818</v>
      </c>
      <c r="F40" s="7">
        <v>412824.72373373946</v>
      </c>
      <c r="G40" s="4">
        <f t="shared" si="2"/>
        <v>0.016963582765463947</v>
      </c>
      <c r="H40" s="4">
        <f t="shared" si="0"/>
        <v>0.055640609931240315</v>
      </c>
      <c r="I40" s="1">
        <f t="shared" si="22"/>
        <v>4</v>
      </c>
      <c r="J40" s="1">
        <f t="shared" si="23"/>
        <v>1</v>
      </c>
      <c r="K40" s="1">
        <f t="shared" si="24"/>
        <v>0.055640609931240315</v>
      </c>
      <c r="L40" s="1"/>
      <c r="M40" s="1">
        <f t="shared" si="3"/>
        <v>0</v>
      </c>
      <c r="N40" s="1"/>
      <c r="O40" s="5" t="s">
        <v>44</v>
      </c>
      <c r="S40" s="7">
        <v>391065.59547820827</v>
      </c>
      <c r="T40" s="7">
        <v>405938.5515173818</v>
      </c>
      <c r="U40" s="7">
        <v>412824.72373373946</v>
      </c>
      <c r="V40" s="4">
        <f t="shared" si="4"/>
        <v>0.016963582765463947</v>
      </c>
      <c r="W40" s="4">
        <f t="shared" si="1"/>
        <v>0.055640609931240315</v>
      </c>
      <c r="Y40" s="113">
        <v>0</v>
      </c>
    </row>
    <row r="41" spans="1:25" ht="12.75">
      <c r="A41" s="1">
        <f t="shared" si="20"/>
        <v>17</v>
      </c>
      <c r="B41" s="1">
        <f t="shared" si="21"/>
        <v>19</v>
      </c>
      <c r="C41" s="2" t="s">
        <v>45</v>
      </c>
      <c r="D41" s="7">
        <v>265551.0419285279</v>
      </c>
      <c r="E41" s="7">
        <v>273992.6464548432</v>
      </c>
      <c r="F41" s="7">
        <v>277285.10309211205</v>
      </c>
      <c r="G41" s="4">
        <f t="shared" si="2"/>
        <v>0.012016587597767803</v>
      </c>
      <c r="H41" s="4">
        <f t="shared" si="0"/>
        <v>0.04418759225483426</v>
      </c>
      <c r="I41" s="1">
        <f t="shared" si="22"/>
        <v>4</v>
      </c>
      <c r="J41" s="1">
        <f t="shared" si="23"/>
        <v>1</v>
      </c>
      <c r="K41" s="1">
        <f t="shared" si="24"/>
        <v>0.04418759225483426</v>
      </c>
      <c r="L41" s="1"/>
      <c r="M41" s="1">
        <f t="shared" si="3"/>
        <v>-2</v>
      </c>
      <c r="N41" s="1"/>
      <c r="O41" s="5" t="s">
        <v>45</v>
      </c>
      <c r="S41" s="7">
        <v>265551.0419285279</v>
      </c>
      <c r="T41" s="7">
        <v>273992.6464548432</v>
      </c>
      <c r="U41" s="7">
        <v>277285.10309211205</v>
      </c>
      <c r="V41" s="4">
        <f t="shared" si="4"/>
        <v>0.012016587597767803</v>
      </c>
      <c r="W41" s="4">
        <f t="shared" si="1"/>
        <v>0.04418759225483426</v>
      </c>
      <c r="Y41" s="113">
        <v>0</v>
      </c>
    </row>
    <row r="42" spans="1:25" ht="12.75">
      <c r="A42" s="1">
        <f t="shared" si="20"/>
        <v>18</v>
      </c>
      <c r="B42" s="1">
        <f t="shared" si="21"/>
        <v>18</v>
      </c>
      <c r="C42" s="2" t="s">
        <v>46</v>
      </c>
      <c r="D42" s="7">
        <v>263223.6173159674</v>
      </c>
      <c r="E42" s="7">
        <v>286420.3776492898</v>
      </c>
      <c r="F42" s="7">
        <v>284946.7579615286</v>
      </c>
      <c r="G42" s="4">
        <f t="shared" si="2"/>
        <v>-0.00514495407015203</v>
      </c>
      <c r="H42" s="4">
        <f t="shared" si="0"/>
        <v>0.08252732360062232</v>
      </c>
      <c r="I42" s="1">
        <f t="shared" si="22"/>
        <v>4</v>
      </c>
      <c r="J42" s="1">
        <f t="shared" si="23"/>
        <v>1</v>
      </c>
      <c r="K42" s="1">
        <f t="shared" si="24"/>
        <v>0.08252732360062232</v>
      </c>
      <c r="L42" s="1"/>
      <c r="M42" s="1">
        <f t="shared" si="3"/>
        <v>0</v>
      </c>
      <c r="N42" s="1"/>
      <c r="O42" s="5" t="s">
        <v>46</v>
      </c>
      <c r="S42" s="7">
        <v>263223.6173159674</v>
      </c>
      <c r="T42" s="7">
        <v>286420.3776492898</v>
      </c>
      <c r="U42" s="7">
        <v>284946.7579615286</v>
      </c>
      <c r="V42" s="4">
        <f t="shared" si="4"/>
        <v>-0.00514495407015203</v>
      </c>
      <c r="W42" s="4">
        <f t="shared" si="1"/>
        <v>0.08252732360062232</v>
      </c>
      <c r="Y42" s="113">
        <v>1473.61968776118</v>
      </c>
    </row>
    <row r="43" spans="1:25" ht="12.75">
      <c r="A43" s="1">
        <f t="shared" si="20"/>
        <v>13</v>
      </c>
      <c r="B43" s="1">
        <f t="shared" si="21"/>
        <v>14</v>
      </c>
      <c r="C43" s="2" t="s">
        <v>47</v>
      </c>
      <c r="D43" s="7">
        <v>289555.5758428544</v>
      </c>
      <c r="E43" s="7">
        <v>307283.68219963415</v>
      </c>
      <c r="F43" s="7">
        <v>309230.9249035782</v>
      </c>
      <c r="G43" s="4">
        <f t="shared" si="2"/>
        <v>0.0063369544715328185</v>
      </c>
      <c r="H43" s="4">
        <f t="shared" si="0"/>
        <v>0.0679501646737477</v>
      </c>
      <c r="I43" s="1">
        <f t="shared" si="22"/>
        <v>4</v>
      </c>
      <c r="J43" s="1">
        <f t="shared" si="23"/>
        <v>1</v>
      </c>
      <c r="K43" s="1">
        <f t="shared" si="24"/>
        <v>0.0679501646737477</v>
      </c>
      <c r="L43" s="1"/>
      <c r="M43" s="1">
        <f t="shared" si="3"/>
        <v>-1</v>
      </c>
      <c r="N43" s="1"/>
      <c r="O43" s="5" t="s">
        <v>47</v>
      </c>
      <c r="S43" s="7">
        <v>289555.5758428544</v>
      </c>
      <c r="T43" s="7">
        <v>307283.68219963415</v>
      </c>
      <c r="U43" s="7">
        <v>309230.9249035782</v>
      </c>
      <c r="V43" s="4">
        <f t="shared" si="4"/>
        <v>0.0063369544715328185</v>
      </c>
      <c r="W43" s="4">
        <f t="shared" si="1"/>
        <v>0.0679501646737477</v>
      </c>
      <c r="Y43" s="113">
        <v>0</v>
      </c>
    </row>
    <row r="44" spans="1:25" ht="12.75">
      <c r="A44" s="1">
        <f t="shared" si="20"/>
        <v>5</v>
      </c>
      <c r="B44" s="1">
        <f t="shared" si="21"/>
        <v>5</v>
      </c>
      <c r="C44" s="2" t="s">
        <v>48</v>
      </c>
      <c r="D44" s="7">
        <v>352931.8365813361</v>
      </c>
      <c r="E44" s="7">
        <v>384923.3680011986</v>
      </c>
      <c r="F44" s="7">
        <v>385968.1617802487</v>
      </c>
      <c r="G44" s="4">
        <f t="shared" si="2"/>
        <v>0.0027142903390755535</v>
      </c>
      <c r="H44" s="4">
        <f t="shared" si="0"/>
        <v>0.09360539847840865</v>
      </c>
      <c r="I44" s="1">
        <f t="shared" si="22"/>
        <v>4</v>
      </c>
      <c r="J44" s="1">
        <f t="shared" si="23"/>
        <v>1</v>
      </c>
      <c r="K44" s="1">
        <f t="shared" si="24"/>
        <v>0.09360539847840865</v>
      </c>
      <c r="L44" s="1"/>
      <c r="M44" s="1">
        <f t="shared" si="3"/>
        <v>0</v>
      </c>
      <c r="N44" s="1"/>
      <c r="O44" s="5" t="s">
        <v>48</v>
      </c>
      <c r="S44" s="7">
        <v>352931.8365813361</v>
      </c>
      <c r="T44" s="7">
        <v>384923.3680011986</v>
      </c>
      <c r="U44" s="7">
        <v>385968.1617802487</v>
      </c>
      <c r="V44" s="4">
        <f t="shared" si="4"/>
        <v>0.0027142903390755535</v>
      </c>
      <c r="W44" s="4">
        <f t="shared" si="1"/>
        <v>0.09360539847840865</v>
      </c>
      <c r="Y44" s="113">
        <v>0</v>
      </c>
    </row>
    <row r="45" spans="1:25" ht="12.75">
      <c r="A45" s="1">
        <f t="shared" si="20"/>
        <v>41</v>
      </c>
      <c r="B45" s="1">
        <f t="shared" si="21"/>
        <v>51</v>
      </c>
      <c r="C45" s="2" t="s">
        <v>49</v>
      </c>
      <c r="D45" s="7">
        <v>215089.13659379585</v>
      </c>
      <c r="E45" s="7">
        <v>199791.25384417528</v>
      </c>
      <c r="F45" s="7">
        <v>199271.495048</v>
      </c>
      <c r="G45" s="4">
        <f t="shared" si="2"/>
        <v>-0.002601509256159207</v>
      </c>
      <c r="H45" s="4">
        <f t="shared" si="0"/>
        <v>-0.07353993695956884</v>
      </c>
      <c r="I45" s="1">
        <f t="shared" si="22"/>
        <v>3</v>
      </c>
      <c r="J45" s="1">
        <f t="shared" si="23"/>
        <v>0</v>
      </c>
      <c r="K45" s="1">
        <f t="shared" si="24"/>
        <v>0</v>
      </c>
      <c r="L45" s="1"/>
      <c r="M45" s="1">
        <f t="shared" si="3"/>
        <v>-10</v>
      </c>
      <c r="N45" s="1"/>
      <c r="O45" s="5" t="s">
        <v>49</v>
      </c>
      <c r="S45" s="7">
        <v>215089.13659379585</v>
      </c>
      <c r="T45" s="7">
        <v>199791.25384417528</v>
      </c>
      <c r="U45" s="7">
        <v>199271.495048</v>
      </c>
      <c r="V45" s="4">
        <f t="shared" si="4"/>
        <v>-0.002601509256159207</v>
      </c>
      <c r="W45" s="4">
        <f t="shared" si="1"/>
        <v>-0.07353993695956884</v>
      </c>
      <c r="Y45" s="113">
        <v>23918.674018887687</v>
      </c>
    </row>
    <row r="46" spans="1:25" ht="12.75">
      <c r="A46" s="1">
        <f t="shared" si="20"/>
        <v>19</v>
      </c>
      <c r="B46" s="1">
        <f t="shared" si="21"/>
        <v>20</v>
      </c>
      <c r="C46" s="2" t="s">
        <v>50</v>
      </c>
      <c r="D46" s="7">
        <v>255647.3066360505</v>
      </c>
      <c r="E46" s="7">
        <v>274713.38179223513</v>
      </c>
      <c r="F46" s="7">
        <v>274031.72855415306</v>
      </c>
      <c r="G46" s="4">
        <f t="shared" si="2"/>
        <v>-0.002481325203872342</v>
      </c>
      <c r="H46" s="4">
        <f t="shared" si="0"/>
        <v>0.07191322357358287</v>
      </c>
      <c r="I46" s="1">
        <f t="shared" si="22"/>
        <v>4</v>
      </c>
      <c r="J46" s="1">
        <f t="shared" si="23"/>
        <v>1</v>
      </c>
      <c r="K46" s="1">
        <f t="shared" si="24"/>
        <v>0.07191322357358287</v>
      </c>
      <c r="L46" s="1"/>
      <c r="M46" s="1">
        <f t="shared" si="3"/>
        <v>-1</v>
      </c>
      <c r="N46" s="1"/>
      <c r="O46" s="5" t="s">
        <v>50</v>
      </c>
      <c r="S46" s="7">
        <v>255647.3066360505</v>
      </c>
      <c r="T46" s="7">
        <v>274713.38179223513</v>
      </c>
      <c r="U46" s="7">
        <v>274031.72855415306</v>
      </c>
      <c r="V46" s="4">
        <f t="shared" si="4"/>
        <v>-0.002481325203872342</v>
      </c>
      <c r="W46" s="4">
        <f t="shared" si="1"/>
        <v>0.07191322357358287</v>
      </c>
      <c r="Y46" s="113">
        <v>1101.3806264381856</v>
      </c>
    </row>
    <row r="47" spans="1:25" ht="12.75">
      <c r="A47" s="1">
        <f t="shared" si="20"/>
        <v>60</v>
      </c>
      <c r="B47" s="1">
        <f t="shared" si="21"/>
        <v>54</v>
      </c>
      <c r="C47" s="2" t="s">
        <v>51</v>
      </c>
      <c r="D47" s="7">
        <v>174083.6755944601</v>
      </c>
      <c r="E47" s="7">
        <v>191111.35818872481</v>
      </c>
      <c r="F47" s="7">
        <v>192327.1292562903</v>
      </c>
      <c r="G47" s="4">
        <f t="shared" si="2"/>
        <v>0.006361584570839129</v>
      </c>
      <c r="H47" s="4">
        <f t="shared" si="0"/>
        <v>0.10479703854788536</v>
      </c>
      <c r="I47" s="1">
        <f t="shared" si="22"/>
        <v>3</v>
      </c>
      <c r="J47" s="1">
        <f t="shared" si="23"/>
        <v>0</v>
      </c>
      <c r="K47" s="1">
        <f t="shared" si="24"/>
        <v>0</v>
      </c>
      <c r="L47" s="1"/>
      <c r="M47" s="1">
        <f t="shared" si="3"/>
        <v>6</v>
      </c>
      <c r="N47" s="1"/>
      <c r="O47" s="5" t="s">
        <v>51</v>
      </c>
      <c r="S47" s="7">
        <v>174083.6755944601</v>
      </c>
      <c r="T47" s="7">
        <v>191111.35818872481</v>
      </c>
      <c r="U47" s="7">
        <v>192327.1292562903</v>
      </c>
      <c r="V47" s="4">
        <f t="shared" si="4"/>
        <v>0.006361584570839129</v>
      </c>
      <c r="W47" s="4">
        <f t="shared" si="1"/>
        <v>0.10479703854788536</v>
      </c>
      <c r="Y47" s="113">
        <v>0</v>
      </c>
    </row>
    <row r="48" spans="1:25" ht="12.75">
      <c r="A48" s="1">
        <f t="shared" si="20"/>
        <v>51</v>
      </c>
      <c r="B48" s="1">
        <f t="shared" si="21"/>
        <v>49</v>
      </c>
      <c r="C48" s="2" t="s">
        <v>52</v>
      </c>
      <c r="D48" s="7">
        <v>188903.8711229669</v>
      </c>
      <c r="E48" s="7">
        <v>201414.22522529634</v>
      </c>
      <c r="F48" s="7">
        <v>202852.7258856548</v>
      </c>
      <c r="G48" s="4">
        <f t="shared" si="2"/>
        <v>0.007142001309735635</v>
      </c>
      <c r="H48" s="4">
        <f t="shared" si="0"/>
        <v>0.0738410212547096</v>
      </c>
      <c r="I48" s="1">
        <f t="shared" si="22"/>
        <v>3</v>
      </c>
      <c r="J48" s="1">
        <f t="shared" si="23"/>
        <v>0</v>
      </c>
      <c r="K48" s="1">
        <f t="shared" si="24"/>
        <v>0</v>
      </c>
      <c r="L48" s="1"/>
      <c r="M48" s="1">
        <f t="shared" si="3"/>
        <v>2</v>
      </c>
      <c r="N48" s="1"/>
      <c r="O48" s="5" t="s">
        <v>52</v>
      </c>
      <c r="S48" s="7">
        <v>188903.8711229669</v>
      </c>
      <c r="T48" s="7">
        <v>201414.22522529634</v>
      </c>
      <c r="U48" s="7">
        <v>202852.7258856548</v>
      </c>
      <c r="V48" s="4">
        <f t="shared" si="4"/>
        <v>0.007142001309735635</v>
      </c>
      <c r="W48" s="4">
        <f t="shared" si="1"/>
        <v>0.0738410212547096</v>
      </c>
      <c r="Y48" s="113">
        <v>5554.84905227751</v>
      </c>
    </row>
    <row r="49" spans="1:25" ht="12.75">
      <c r="A49" s="1">
        <f t="shared" si="20"/>
        <v>34</v>
      </c>
      <c r="B49" s="1">
        <f t="shared" si="21"/>
        <v>29</v>
      </c>
      <c r="C49" s="2" t="s">
        <v>53</v>
      </c>
      <c r="D49" s="7">
        <v>223999.21174694205</v>
      </c>
      <c r="E49" s="7">
        <v>245836.37716848784</v>
      </c>
      <c r="F49" s="7">
        <v>246249.7790665979</v>
      </c>
      <c r="G49" s="4">
        <f t="shared" si="2"/>
        <v>0.0016816140185254014</v>
      </c>
      <c r="H49" s="4">
        <f t="shared" si="0"/>
        <v>0.0993332393722568</v>
      </c>
      <c r="I49" s="1">
        <f t="shared" si="22"/>
        <v>3</v>
      </c>
      <c r="J49" s="1">
        <f t="shared" si="23"/>
        <v>0</v>
      </c>
      <c r="K49" s="1">
        <f t="shared" si="24"/>
        <v>0</v>
      </c>
      <c r="L49" s="1"/>
      <c r="M49" s="1">
        <f t="shared" si="3"/>
        <v>5</v>
      </c>
      <c r="N49" s="1"/>
      <c r="O49" s="5" t="s">
        <v>53</v>
      </c>
      <c r="S49" s="7">
        <v>223999.21174694205</v>
      </c>
      <c r="T49" s="7">
        <v>245836.37716848784</v>
      </c>
      <c r="U49" s="7">
        <v>246249.7790665979</v>
      </c>
      <c r="V49" s="4">
        <f t="shared" si="4"/>
        <v>0.0016816140185254014</v>
      </c>
      <c r="W49" s="4">
        <f t="shared" si="1"/>
        <v>0.0993332393722568</v>
      </c>
      <c r="Y49" s="113">
        <v>1461.7346840429236</v>
      </c>
    </row>
    <row r="50" spans="1:25" ht="12.75">
      <c r="A50" s="1">
        <f t="shared" si="20"/>
        <v>6</v>
      </c>
      <c r="B50" s="1">
        <f t="shared" si="21"/>
        <v>6</v>
      </c>
      <c r="C50" s="2" t="s">
        <v>54</v>
      </c>
      <c r="D50" s="7">
        <v>335675.083219774</v>
      </c>
      <c r="E50" s="7">
        <v>368282.30429014337</v>
      </c>
      <c r="F50" s="7">
        <v>362992.82042769995</v>
      </c>
      <c r="G50" s="4">
        <f t="shared" si="2"/>
        <v>-0.014362579469135217</v>
      </c>
      <c r="H50" s="4">
        <f t="shared" si="0"/>
        <v>0.08138148636442111</v>
      </c>
      <c r="I50" s="1">
        <f t="shared" si="22"/>
        <v>4</v>
      </c>
      <c r="J50" s="1">
        <f t="shared" si="23"/>
        <v>1</v>
      </c>
      <c r="K50" s="1">
        <f t="shared" si="24"/>
        <v>0.08138148636442111</v>
      </c>
      <c r="L50" s="1"/>
      <c r="M50" s="1">
        <f t="shared" si="3"/>
        <v>0</v>
      </c>
      <c r="N50" s="1"/>
      <c r="O50" s="5" t="s">
        <v>54</v>
      </c>
      <c r="S50" s="7">
        <v>335675.083219774</v>
      </c>
      <c r="T50" s="7">
        <v>368282.30429014337</v>
      </c>
      <c r="U50" s="7">
        <v>362992.82042769995</v>
      </c>
      <c r="V50" s="4">
        <f t="shared" si="4"/>
        <v>-0.014362579469135217</v>
      </c>
      <c r="W50" s="4">
        <f t="shared" si="1"/>
        <v>0.08138148636442111</v>
      </c>
      <c r="Y50" s="113">
        <v>5289.48386244342</v>
      </c>
    </row>
    <row r="51" spans="1:25" ht="12.75">
      <c r="A51" s="1">
        <f t="shared" si="20"/>
        <v>53</v>
      </c>
      <c r="B51" s="1">
        <f t="shared" si="21"/>
        <v>53</v>
      </c>
      <c r="C51" s="2" t="s">
        <v>55</v>
      </c>
      <c r="D51" s="7">
        <v>184639.1432442194</v>
      </c>
      <c r="E51" s="7">
        <v>194398.82678744406</v>
      </c>
      <c r="F51" s="7">
        <v>194754.37066750423</v>
      </c>
      <c r="G51" s="4">
        <f t="shared" si="2"/>
        <v>0.0018289404619140637</v>
      </c>
      <c r="H51" s="4">
        <f t="shared" si="0"/>
        <v>0.054783764945798064</v>
      </c>
      <c r="I51" s="1">
        <f t="shared" si="22"/>
        <v>3</v>
      </c>
      <c r="J51" s="1">
        <f t="shared" si="23"/>
        <v>0</v>
      </c>
      <c r="K51" s="1">
        <f t="shared" si="24"/>
        <v>0</v>
      </c>
      <c r="L51" s="1"/>
      <c r="M51" s="1">
        <f t="shared" si="3"/>
        <v>0</v>
      </c>
      <c r="N51" s="1"/>
      <c r="O51" s="5" t="s">
        <v>55</v>
      </c>
      <c r="S51" s="7">
        <v>184639.1432442194</v>
      </c>
      <c r="T51" s="7">
        <v>194398.82678744406</v>
      </c>
      <c r="U51" s="7">
        <v>194754.37066750423</v>
      </c>
      <c r="V51" s="4">
        <f t="shared" si="4"/>
        <v>0.0018289404619140637</v>
      </c>
      <c r="W51" s="4">
        <f t="shared" si="1"/>
        <v>0.054783764945798064</v>
      </c>
      <c r="Y51" s="113">
        <v>0</v>
      </c>
    </row>
    <row r="52" spans="1:25" ht="12.75">
      <c r="A52" s="1">
        <f t="shared" si="20"/>
        <v>20</v>
      </c>
      <c r="B52" s="1">
        <f t="shared" si="21"/>
        <v>16</v>
      </c>
      <c r="C52" s="2" t="s">
        <v>56</v>
      </c>
      <c r="D52" s="7">
        <v>254873.3366494997</v>
      </c>
      <c r="E52" s="7">
        <v>284033.81215837266</v>
      </c>
      <c r="F52" s="7">
        <v>288398.7265525376</v>
      </c>
      <c r="G52" s="4">
        <f t="shared" si="2"/>
        <v>0.015367587263628746</v>
      </c>
      <c r="H52" s="4">
        <f t="shared" si="0"/>
        <v>0.13153745442247589</v>
      </c>
      <c r="I52" s="1">
        <f t="shared" si="22"/>
        <v>4</v>
      </c>
      <c r="J52" s="1">
        <f t="shared" si="23"/>
        <v>1</v>
      </c>
      <c r="K52" s="1">
        <f t="shared" si="24"/>
        <v>0.13153745442247589</v>
      </c>
      <c r="L52" s="1"/>
      <c r="M52" s="1">
        <f t="shared" si="3"/>
        <v>4</v>
      </c>
      <c r="N52" s="1"/>
      <c r="O52" s="5" t="s">
        <v>56</v>
      </c>
      <c r="S52" s="7">
        <v>254873.3366494997</v>
      </c>
      <c r="T52" s="7">
        <v>284033.81215837266</v>
      </c>
      <c r="U52" s="7">
        <v>288398.7265525376</v>
      </c>
      <c r="V52" s="4">
        <f t="shared" si="4"/>
        <v>0.015367587263628746</v>
      </c>
      <c r="W52" s="4">
        <f t="shared" si="1"/>
        <v>0.13153745442247589</v>
      </c>
      <c r="Y52" s="113">
        <v>0</v>
      </c>
    </row>
    <row r="53" spans="1:25" ht="12.75">
      <c r="A53" s="1">
        <f t="shared" si="20"/>
        <v>24</v>
      </c>
      <c r="B53" s="1">
        <f t="shared" si="21"/>
        <v>22</v>
      </c>
      <c r="C53" s="2" t="s">
        <v>57</v>
      </c>
      <c r="D53" s="7">
        <v>242979.75721891547</v>
      </c>
      <c r="E53" s="7">
        <v>264571.2505221612</v>
      </c>
      <c r="F53" s="7">
        <v>262884.47567091795</v>
      </c>
      <c r="G53" s="4">
        <f t="shared" si="2"/>
        <v>-0.006375503188325249</v>
      </c>
      <c r="H53" s="4">
        <f t="shared" si="0"/>
        <v>0.08191924578338061</v>
      </c>
      <c r="I53" s="1">
        <f t="shared" si="22"/>
        <v>4</v>
      </c>
      <c r="J53" s="1">
        <f t="shared" si="23"/>
        <v>1</v>
      </c>
      <c r="K53" s="1">
        <f t="shared" si="24"/>
        <v>0.08191924578338061</v>
      </c>
      <c r="L53" s="1"/>
      <c r="M53" s="1">
        <f t="shared" si="3"/>
        <v>2</v>
      </c>
      <c r="N53" s="1"/>
      <c r="O53" s="5" t="s">
        <v>57</v>
      </c>
      <c r="S53" s="7">
        <v>242979.75721891547</v>
      </c>
      <c r="T53" s="7">
        <v>264571.2505221612</v>
      </c>
      <c r="U53" s="7">
        <v>262884.47567091795</v>
      </c>
      <c r="V53" s="4">
        <f t="shared" si="4"/>
        <v>-0.006375503188325249</v>
      </c>
      <c r="W53" s="4">
        <f t="shared" si="1"/>
        <v>0.08191924578338061</v>
      </c>
      <c r="Y53" s="113">
        <v>1686.7748512432445</v>
      </c>
    </row>
    <row r="54" spans="1:25" ht="12.75">
      <c r="A54" s="1">
        <f t="shared" si="20"/>
        <v>56</v>
      </c>
      <c r="B54" s="1">
        <f t="shared" si="21"/>
        <v>50</v>
      </c>
      <c r="C54" s="2" t="s">
        <v>58</v>
      </c>
      <c r="D54" s="7">
        <v>180425.08764789245</v>
      </c>
      <c r="E54" s="7">
        <v>202647.41812080456</v>
      </c>
      <c r="F54" s="7">
        <v>200380.61354245865</v>
      </c>
      <c r="G54" s="4">
        <f t="shared" si="2"/>
        <v>-0.01118595341291051</v>
      </c>
      <c r="H54" s="4">
        <f t="shared" si="0"/>
        <v>0.11060283331279464</v>
      </c>
      <c r="I54" s="1">
        <f t="shared" si="22"/>
        <v>3</v>
      </c>
      <c r="J54" s="1">
        <f t="shared" si="23"/>
        <v>0</v>
      </c>
      <c r="K54" s="1">
        <f t="shared" si="24"/>
        <v>0</v>
      </c>
      <c r="L54" s="1"/>
      <c r="M54" s="1">
        <f t="shared" si="3"/>
        <v>6</v>
      </c>
      <c r="N54" s="1"/>
      <c r="O54" s="5" t="s">
        <v>58</v>
      </c>
      <c r="S54" s="7">
        <v>180425.08764789245</v>
      </c>
      <c r="T54" s="7">
        <v>202647.41812080456</v>
      </c>
      <c r="U54" s="7">
        <v>200380.61354245865</v>
      </c>
      <c r="V54" s="4">
        <f t="shared" si="4"/>
        <v>-0.01118595341291051</v>
      </c>
      <c r="W54" s="4">
        <f t="shared" si="1"/>
        <v>0.11060283331279464</v>
      </c>
      <c r="Y54" s="113">
        <v>2266.8045783459092</v>
      </c>
    </row>
    <row r="55" spans="1:25" ht="12.75">
      <c r="A55" s="1">
        <f t="shared" si="20"/>
        <v>35</v>
      </c>
      <c r="B55" s="1">
        <f t="shared" si="21"/>
        <v>27</v>
      </c>
      <c r="C55" s="2" t="s">
        <v>59</v>
      </c>
      <c r="D55" s="7">
        <v>223358.13069652973</v>
      </c>
      <c r="E55" s="7">
        <v>246382.76192917363</v>
      </c>
      <c r="F55" s="7">
        <v>251479.05866829786</v>
      </c>
      <c r="G55" s="4">
        <f t="shared" si="2"/>
        <v>0.020684469559559604</v>
      </c>
      <c r="H55" s="4">
        <f t="shared" si="0"/>
        <v>0.12590062373854316</v>
      </c>
      <c r="I55" s="1">
        <f t="shared" si="22"/>
        <v>4</v>
      </c>
      <c r="J55" s="1">
        <f t="shared" si="23"/>
        <v>1</v>
      </c>
      <c r="K55" s="1">
        <f t="shared" si="24"/>
        <v>0.12590062373854316</v>
      </c>
      <c r="L55" s="1"/>
      <c r="M55" s="1">
        <f t="shared" si="3"/>
        <v>8</v>
      </c>
      <c r="N55" s="1"/>
      <c r="O55" s="5" t="s">
        <v>59</v>
      </c>
      <c r="S55" s="7">
        <v>223358.13069652973</v>
      </c>
      <c r="T55" s="7">
        <v>246382.76192917363</v>
      </c>
      <c r="U55" s="7">
        <v>251479.05866829786</v>
      </c>
      <c r="V55" s="4">
        <f t="shared" si="4"/>
        <v>0.020684469559559604</v>
      </c>
      <c r="W55" s="4">
        <f t="shared" si="1"/>
        <v>0.12590062373854316</v>
      </c>
      <c r="Y55" s="113">
        <v>2569.915817754052</v>
      </c>
    </row>
    <row r="56" spans="1:25" ht="12.75">
      <c r="A56" s="1">
        <f t="shared" si="20"/>
        <v>2</v>
      </c>
      <c r="B56" s="1">
        <f t="shared" si="21"/>
        <v>2</v>
      </c>
      <c r="C56" s="2" t="s">
        <v>60</v>
      </c>
      <c r="D56" s="7">
        <v>452554.85904065816</v>
      </c>
      <c r="E56" s="7">
        <v>470221.44746104366</v>
      </c>
      <c r="F56" s="7">
        <v>472247.2998010351</v>
      </c>
      <c r="G56" s="4">
        <f t="shared" si="2"/>
        <v>0.0043082942110148625</v>
      </c>
      <c r="H56" s="4">
        <f t="shared" si="0"/>
        <v>0.04351393066935949</v>
      </c>
      <c r="I56" s="1">
        <f t="shared" si="22"/>
        <v>4</v>
      </c>
      <c r="J56" s="1">
        <f t="shared" si="23"/>
        <v>1</v>
      </c>
      <c r="K56" s="1">
        <f t="shared" si="24"/>
        <v>0.04351393066935949</v>
      </c>
      <c r="L56" s="1"/>
      <c r="M56" s="1">
        <f t="shared" si="3"/>
        <v>0</v>
      </c>
      <c r="N56" s="1"/>
      <c r="O56" s="5" t="s">
        <v>60</v>
      </c>
      <c r="S56" s="7">
        <v>452554.85904065816</v>
      </c>
      <c r="T56" s="7">
        <v>470221.44746104366</v>
      </c>
      <c r="U56" s="7">
        <v>472247.2998010351</v>
      </c>
      <c r="V56" s="4">
        <f t="shared" si="4"/>
        <v>0.0043082942110148625</v>
      </c>
      <c r="W56" s="4">
        <f t="shared" si="1"/>
        <v>0.04351393066935949</v>
      </c>
      <c r="Y56" s="113">
        <v>202.84107626299374</v>
      </c>
    </row>
    <row r="57" spans="1:25" ht="12.75">
      <c r="A57" s="1">
        <f t="shared" si="20"/>
        <v>48</v>
      </c>
      <c r="B57" s="1">
        <f t="shared" si="21"/>
        <v>43</v>
      </c>
      <c r="C57" s="2" t="s">
        <v>61</v>
      </c>
      <c r="D57" s="7">
        <v>197792.1656788754</v>
      </c>
      <c r="E57" s="7">
        <v>223943.82018988408</v>
      </c>
      <c r="F57" s="7">
        <v>218522.20297545948</v>
      </c>
      <c r="G57" s="4">
        <f t="shared" si="2"/>
        <v>-0.02420972014243372</v>
      </c>
      <c r="H57" s="4">
        <f t="shared" si="0"/>
        <v>0.1048071708271816</v>
      </c>
      <c r="I57" s="1">
        <f t="shared" si="22"/>
        <v>3</v>
      </c>
      <c r="J57" s="1">
        <f t="shared" si="23"/>
        <v>0</v>
      </c>
      <c r="K57" s="1">
        <f t="shared" si="24"/>
        <v>0</v>
      </c>
      <c r="L57" s="1"/>
      <c r="M57" s="1">
        <f t="shared" si="3"/>
        <v>5</v>
      </c>
      <c r="N57" s="1"/>
      <c r="O57" s="5" t="s">
        <v>61</v>
      </c>
      <c r="S57" s="7">
        <v>197792.1656788754</v>
      </c>
      <c r="T57" s="7">
        <v>223943.82018988408</v>
      </c>
      <c r="U57" s="7">
        <v>218522.20297545948</v>
      </c>
      <c r="V57" s="4">
        <f t="shared" si="4"/>
        <v>-0.02420972014243372</v>
      </c>
      <c r="W57" s="4">
        <f t="shared" si="1"/>
        <v>0.1048071708271816</v>
      </c>
      <c r="Y57" s="113">
        <v>5421.617214424594</v>
      </c>
    </row>
    <row r="58" spans="1:25" ht="12.75">
      <c r="A58" s="1">
        <f t="shared" si="20"/>
        <v>9</v>
      </c>
      <c r="B58" s="1">
        <f t="shared" si="21"/>
        <v>9</v>
      </c>
      <c r="C58" s="2" t="s">
        <v>62</v>
      </c>
      <c r="D58" s="7">
        <v>320425.63324797835</v>
      </c>
      <c r="E58" s="7">
        <v>327756.116387665</v>
      </c>
      <c r="F58" s="7">
        <v>337125.07716401084</v>
      </c>
      <c r="G58" s="4">
        <f t="shared" si="2"/>
        <v>0.028585159232434876</v>
      </c>
      <c r="H58" s="4">
        <f t="shared" si="0"/>
        <v>0.05211644195490672</v>
      </c>
      <c r="I58" s="1">
        <f t="shared" si="22"/>
        <v>4</v>
      </c>
      <c r="J58" s="1">
        <f t="shared" si="23"/>
        <v>1</v>
      </c>
      <c r="K58" s="1">
        <f t="shared" si="24"/>
        <v>0.05211644195490672</v>
      </c>
      <c r="L58" s="1"/>
      <c r="M58" s="1">
        <f t="shared" si="3"/>
        <v>0</v>
      </c>
      <c r="N58" s="1"/>
      <c r="O58" s="5" t="s">
        <v>62</v>
      </c>
      <c r="S58" s="7">
        <v>320425.63324797835</v>
      </c>
      <c r="T58" s="7">
        <v>327756.116387665</v>
      </c>
      <c r="U58" s="7">
        <v>337125.07716401084</v>
      </c>
      <c r="V58" s="4">
        <f t="shared" si="4"/>
        <v>0.028585159232434876</v>
      </c>
      <c r="W58" s="4">
        <f t="shared" si="1"/>
        <v>0.05211644195490672</v>
      </c>
      <c r="Y58" s="113">
        <v>8570.188731158327</v>
      </c>
    </row>
    <row r="59" spans="1:25" ht="12.75">
      <c r="A59" s="1">
        <f t="shared" si="20"/>
        <v>12</v>
      </c>
      <c r="B59" s="1">
        <f t="shared" si="21"/>
        <v>12</v>
      </c>
      <c r="C59" s="2" t="s">
        <v>63</v>
      </c>
      <c r="D59" s="7">
        <v>294486.64151115046</v>
      </c>
      <c r="E59" s="7">
        <v>316883.38460654655</v>
      </c>
      <c r="F59" s="7">
        <v>316007.6218736942</v>
      </c>
      <c r="G59" s="4">
        <f t="shared" si="2"/>
        <v>-0.002763675141692068</v>
      </c>
      <c r="H59" s="4">
        <f t="shared" si="0"/>
        <v>0.07307964888359408</v>
      </c>
      <c r="I59" s="1">
        <f t="shared" si="22"/>
        <v>4</v>
      </c>
      <c r="J59" s="1">
        <f t="shared" si="23"/>
        <v>1</v>
      </c>
      <c r="K59" s="1">
        <f t="shared" si="24"/>
        <v>0.07307964888359408</v>
      </c>
      <c r="L59" s="1"/>
      <c r="M59" s="1">
        <f t="shared" si="3"/>
        <v>0</v>
      </c>
      <c r="N59" s="1"/>
      <c r="O59" s="5" t="s">
        <v>63</v>
      </c>
      <c r="S59" s="7">
        <v>294486.64151115046</v>
      </c>
      <c r="T59" s="7">
        <v>316883.38460654655</v>
      </c>
      <c r="U59" s="7">
        <v>316007.6218736942</v>
      </c>
      <c r="V59" s="4">
        <f t="shared" si="4"/>
        <v>-0.002763675141692068</v>
      </c>
      <c r="W59" s="4">
        <f t="shared" si="1"/>
        <v>0.07307964888359408</v>
      </c>
      <c r="Y59" s="113">
        <v>3560.4997366457246</v>
      </c>
    </row>
    <row r="60" spans="1:25" ht="12.75">
      <c r="A60" s="1">
        <f t="shared" si="20"/>
        <v>1</v>
      </c>
      <c r="B60" s="1">
        <f t="shared" si="21"/>
        <v>1</v>
      </c>
      <c r="C60" s="2" t="s">
        <v>64</v>
      </c>
      <c r="D60" s="7">
        <v>472279.2651530043</v>
      </c>
      <c r="E60" s="7">
        <v>491487.05544101214</v>
      </c>
      <c r="F60" s="7">
        <v>485827.3393903261</v>
      </c>
      <c r="G60" s="4">
        <f t="shared" si="2"/>
        <v>-0.011515493618865613</v>
      </c>
      <c r="H60" s="4">
        <f>+F60/D60*1-1</f>
        <v>0.028686574315162083</v>
      </c>
      <c r="I60" s="1">
        <f t="shared" si="22"/>
        <v>4</v>
      </c>
      <c r="J60" s="1">
        <f t="shared" si="23"/>
        <v>1</v>
      </c>
      <c r="K60" s="1">
        <f>+J60*H60</f>
        <v>0.028686574315162083</v>
      </c>
      <c r="M60" s="1">
        <f t="shared" si="3"/>
        <v>0</v>
      </c>
      <c r="N60" s="1"/>
      <c r="O60" s="5" t="s">
        <v>64</v>
      </c>
      <c r="S60" s="7">
        <v>472279.2651530043</v>
      </c>
      <c r="T60" s="7">
        <v>491487.05544101214</v>
      </c>
      <c r="U60" s="7">
        <v>485827.3393903261</v>
      </c>
      <c r="V60" s="4">
        <f t="shared" si="4"/>
        <v>-0.011515493618865613</v>
      </c>
      <c r="W60" s="4">
        <f t="shared" si="1"/>
        <v>0.028686574315162083</v>
      </c>
      <c r="Y60" s="113">
        <v>51253.779298508714</v>
      </c>
    </row>
    <row r="61" spans="1:25" ht="12.75">
      <c r="A61" s="1">
        <f t="shared" si="20"/>
        <v>4</v>
      </c>
      <c r="B61" s="1">
        <f t="shared" si="21"/>
        <v>4</v>
      </c>
      <c r="C61" s="2" t="s">
        <v>65</v>
      </c>
      <c r="D61" s="7">
        <v>369119.3877455558</v>
      </c>
      <c r="E61" s="7">
        <v>380154.9759733283</v>
      </c>
      <c r="F61" s="7">
        <v>390017.19080479955</v>
      </c>
      <c r="G61" s="4">
        <f t="shared" si="2"/>
        <v>0.025942616708411137</v>
      </c>
      <c r="H61" s="4">
        <f t="shared" si="0"/>
        <v>0.05661529508617735</v>
      </c>
      <c r="I61" s="1">
        <f t="shared" si="22"/>
        <v>4</v>
      </c>
      <c r="J61" s="1">
        <f t="shared" si="23"/>
        <v>1</v>
      </c>
      <c r="K61" s="1">
        <f t="shared" si="24"/>
        <v>0.05661529508617735</v>
      </c>
      <c r="L61" s="1"/>
      <c r="M61" s="1">
        <f t="shared" si="3"/>
        <v>0</v>
      </c>
      <c r="N61" s="1"/>
      <c r="O61" s="5" t="s">
        <v>65</v>
      </c>
      <c r="S61" s="7">
        <v>369119.3877455558</v>
      </c>
      <c r="T61" s="7">
        <v>380154.9759733283</v>
      </c>
      <c r="U61" s="7">
        <v>390017.19080479955</v>
      </c>
      <c r="V61" s="4">
        <f t="shared" si="4"/>
        <v>0.025942616708411137</v>
      </c>
      <c r="W61" s="4">
        <f t="shared" si="1"/>
        <v>0.05661529508617735</v>
      </c>
      <c r="Y61" s="113">
        <v>0</v>
      </c>
    </row>
    <row r="62" spans="4:25" ht="12.75">
      <c r="D62" s="7"/>
      <c r="E62" s="7"/>
      <c r="F62" s="7"/>
      <c r="G62" s="4"/>
      <c r="H62" s="4"/>
      <c r="M62" s="1"/>
      <c r="N62" s="1"/>
      <c r="O62" s="6" t="s">
        <v>5</v>
      </c>
      <c r="S62" s="7">
        <v>301750.4092067563</v>
      </c>
      <c r="T62" s="7">
        <v>322744.38515590486</v>
      </c>
      <c r="U62" s="7">
        <v>323272.5149627006</v>
      </c>
      <c r="V62" s="4">
        <f t="shared" si="4"/>
        <v>0.00163637178859255</v>
      </c>
      <c r="W62" s="4">
        <f t="shared" si="1"/>
        <v>0.07132419741375595</v>
      </c>
      <c r="Y62" s="113">
        <v>0</v>
      </c>
    </row>
    <row r="63" spans="1:25" ht="12.75">
      <c r="A63" s="1">
        <f aca="true" t="shared" si="25" ref="A63:A77">RANK(D63,D$2:D$118)</f>
        <v>10</v>
      </c>
      <c r="B63" s="1">
        <f aca="true" t="shared" si="26" ref="B63:B77">RANK(F63,F$2:F$118)</f>
        <v>11</v>
      </c>
      <c r="C63" s="2" t="s">
        <v>66</v>
      </c>
      <c r="D63" s="7">
        <v>312932.9457653337</v>
      </c>
      <c r="E63" s="7">
        <v>326025.8905829402</v>
      </c>
      <c r="F63" s="7">
        <v>324679.42079590756</v>
      </c>
      <c r="G63" s="4">
        <f t="shared" si="2"/>
        <v>-0.004129947424191149</v>
      </c>
      <c r="H63" s="4">
        <f t="shared" si="0"/>
        <v>0.03753671573904027</v>
      </c>
      <c r="I63" s="1">
        <f aca="true" t="shared" si="27" ref="I63:I77">IF(F63&lt;F$125,1,IF(F63&lt;F$126,2,IF(F63&lt;F$127,3,4)))</f>
        <v>4</v>
      </c>
      <c r="J63" s="1">
        <f aca="true" t="shared" si="28" ref="J63:J77">IF(I63=J$1,1,0)</f>
        <v>1</v>
      </c>
      <c r="K63" s="1">
        <f aca="true" t="shared" si="29" ref="K63:K77">+J63*H63</f>
        <v>0.03753671573904027</v>
      </c>
      <c r="L63" s="1"/>
      <c r="M63" s="1">
        <f t="shared" si="3"/>
        <v>-1</v>
      </c>
      <c r="N63" s="1"/>
      <c r="O63" s="5" t="s">
        <v>66</v>
      </c>
      <c r="S63" s="7">
        <v>312932.9457653337</v>
      </c>
      <c r="T63" s="7">
        <v>326025.8905829402</v>
      </c>
      <c r="U63" s="7">
        <v>324679.42079590756</v>
      </c>
      <c r="V63" s="4">
        <f t="shared" si="4"/>
        <v>-0.004129947424191149</v>
      </c>
      <c r="W63" s="4">
        <f t="shared" si="1"/>
        <v>0.03753671573904027</v>
      </c>
      <c r="Y63" s="113">
        <v>12306.416248280439</v>
      </c>
    </row>
    <row r="64" spans="1:25" ht="12.75">
      <c r="A64" s="1">
        <f t="shared" si="25"/>
        <v>44</v>
      </c>
      <c r="B64" s="1">
        <f t="shared" si="26"/>
        <v>42</v>
      </c>
      <c r="C64" s="2" t="s">
        <v>67</v>
      </c>
      <c r="D64" s="7">
        <v>213088.84763274502</v>
      </c>
      <c r="E64" s="7">
        <v>229796.08929075595</v>
      </c>
      <c r="F64" s="7">
        <v>222663.62326025867</v>
      </c>
      <c r="G64" s="4">
        <f t="shared" si="2"/>
        <v>-0.03103823939089201</v>
      </c>
      <c r="H64" s="4">
        <f t="shared" si="0"/>
        <v>0.04493325546541782</v>
      </c>
      <c r="I64" s="1">
        <f t="shared" si="27"/>
        <v>3</v>
      </c>
      <c r="J64" s="1">
        <f t="shared" si="28"/>
        <v>0</v>
      </c>
      <c r="K64" s="1">
        <f t="shared" si="29"/>
        <v>0</v>
      </c>
      <c r="L64" s="1"/>
      <c r="M64" s="1">
        <f t="shared" si="3"/>
        <v>2</v>
      </c>
      <c r="N64" s="1"/>
      <c r="O64" s="5" t="s">
        <v>67</v>
      </c>
      <c r="S64" s="7">
        <v>213088.84763274502</v>
      </c>
      <c r="T64" s="7">
        <v>229796.08929075595</v>
      </c>
      <c r="U64" s="7">
        <v>222663.62326025867</v>
      </c>
      <c r="V64" s="4">
        <f t="shared" si="4"/>
        <v>-0.03103823939089201</v>
      </c>
      <c r="W64" s="4">
        <f t="shared" si="1"/>
        <v>0.04493325546541782</v>
      </c>
      <c r="Y64" s="113">
        <v>32751.793554104283</v>
      </c>
    </row>
    <row r="65" spans="1:25" ht="12.75">
      <c r="A65" s="1">
        <f t="shared" si="25"/>
        <v>29</v>
      </c>
      <c r="B65" s="1">
        <f t="shared" si="26"/>
        <v>26</v>
      </c>
      <c r="C65" s="2" t="s">
        <v>68</v>
      </c>
      <c r="D65" s="7">
        <v>228954.38770589567</v>
      </c>
      <c r="E65" s="7">
        <v>250091.4853444443</v>
      </c>
      <c r="F65" s="7">
        <v>251817.64382467497</v>
      </c>
      <c r="G65" s="4">
        <f t="shared" si="2"/>
        <v>0.006902108153955311</v>
      </c>
      <c r="H65" s="4">
        <f t="shared" si="0"/>
        <v>0.09985943640507289</v>
      </c>
      <c r="I65" s="1">
        <f t="shared" si="27"/>
        <v>4</v>
      </c>
      <c r="J65" s="1">
        <f t="shared" si="28"/>
        <v>1</v>
      </c>
      <c r="K65" s="1">
        <f t="shared" si="29"/>
        <v>0.09985943640507289</v>
      </c>
      <c r="L65" s="1"/>
      <c r="M65" s="1">
        <f t="shared" si="3"/>
        <v>3</v>
      </c>
      <c r="N65" s="1"/>
      <c r="O65" s="5" t="s">
        <v>68</v>
      </c>
      <c r="S65" s="7">
        <v>228954.38770589567</v>
      </c>
      <c r="T65" s="7">
        <v>250091.4853444443</v>
      </c>
      <c r="U65" s="7">
        <v>251817.64382467497</v>
      </c>
      <c r="V65" s="4">
        <f t="shared" si="4"/>
        <v>0.006902108153955311</v>
      </c>
      <c r="W65" s="4">
        <f t="shared" si="1"/>
        <v>0.09985943640507289</v>
      </c>
      <c r="Y65" s="113">
        <v>0</v>
      </c>
    </row>
    <row r="66" spans="1:25" ht="12.75">
      <c r="A66" s="1">
        <f t="shared" si="25"/>
        <v>66</v>
      </c>
      <c r="B66" s="1">
        <f t="shared" si="26"/>
        <v>63</v>
      </c>
      <c r="C66" s="2" t="s">
        <v>69</v>
      </c>
      <c r="D66" s="7">
        <v>168705.44566557743</v>
      </c>
      <c r="E66" s="7">
        <v>172949.3551475355</v>
      </c>
      <c r="F66" s="7">
        <v>176796.66606166787</v>
      </c>
      <c r="G66" s="4">
        <f t="shared" si="2"/>
        <v>0.022245303608390943</v>
      </c>
      <c r="H66" s="4">
        <f aca="true" t="shared" si="30" ref="H66:H118">+F66/D66*1-1</f>
        <v>0.047960635557251496</v>
      </c>
      <c r="I66" s="1">
        <f t="shared" si="27"/>
        <v>2</v>
      </c>
      <c r="J66" s="1">
        <f t="shared" si="28"/>
        <v>0</v>
      </c>
      <c r="K66" s="1">
        <f t="shared" si="29"/>
        <v>0</v>
      </c>
      <c r="L66" s="1"/>
      <c r="M66" s="1">
        <f t="shared" si="3"/>
        <v>3</v>
      </c>
      <c r="N66" s="1"/>
      <c r="O66" s="5" t="s">
        <v>69</v>
      </c>
      <c r="S66" s="7">
        <v>168705.44566557743</v>
      </c>
      <c r="T66" s="7">
        <v>172949.3551475355</v>
      </c>
      <c r="U66" s="7">
        <v>176796.66606166787</v>
      </c>
      <c r="V66" s="4">
        <f t="shared" si="4"/>
        <v>0.022245303608390943</v>
      </c>
      <c r="W66" s="4">
        <f aca="true" t="shared" si="31" ref="W66:W120">+U66/S66*1-1</f>
        <v>0.047960635557251496</v>
      </c>
      <c r="Y66" s="113">
        <v>1341.219931791391</v>
      </c>
    </row>
    <row r="67" spans="1:25" ht="12.75">
      <c r="A67" s="1">
        <f t="shared" si="25"/>
        <v>31</v>
      </c>
      <c r="B67" s="1">
        <f t="shared" si="26"/>
        <v>38</v>
      </c>
      <c r="C67" s="2" t="s">
        <v>70</v>
      </c>
      <c r="D67" s="7">
        <v>225892.2590040964</v>
      </c>
      <c r="E67" s="7">
        <v>232319.47113312586</v>
      </c>
      <c r="F67" s="7">
        <v>229993.59184409305</v>
      </c>
      <c r="G67" s="4">
        <f aca="true" t="shared" si="32" ref="G67:G118">+F67/E67-1</f>
        <v>-0.01001155554327171</v>
      </c>
      <c r="H67" s="4">
        <f t="shared" si="30"/>
        <v>0.018156146023234232</v>
      </c>
      <c r="I67" s="1">
        <f t="shared" si="27"/>
        <v>3</v>
      </c>
      <c r="J67" s="1">
        <f t="shared" si="28"/>
        <v>0</v>
      </c>
      <c r="K67" s="1">
        <f t="shared" si="29"/>
        <v>0</v>
      </c>
      <c r="L67" s="1"/>
      <c r="M67" s="1">
        <f aca="true" t="shared" si="33" ref="M67:M118">+A67-B67</f>
        <v>-7</v>
      </c>
      <c r="N67" s="1"/>
      <c r="O67" s="5" t="s">
        <v>70</v>
      </c>
      <c r="S67" s="7">
        <v>225892.2590040964</v>
      </c>
      <c r="T67" s="7">
        <v>232319.47113312586</v>
      </c>
      <c r="U67" s="7">
        <v>229993.59184409305</v>
      </c>
      <c r="V67" s="4">
        <f aca="true" t="shared" si="34" ref="V67:V120">+U67/T67*1-1</f>
        <v>-0.01001155554327171</v>
      </c>
      <c r="W67" s="4">
        <f t="shared" si="31"/>
        <v>0.018156146023234232</v>
      </c>
      <c r="Y67" s="113">
        <v>11859.640724720783</v>
      </c>
    </row>
    <row r="68" spans="1:25" ht="12.75">
      <c r="A68" s="1">
        <f t="shared" si="25"/>
        <v>23</v>
      </c>
      <c r="B68" s="1">
        <f t="shared" si="26"/>
        <v>25</v>
      </c>
      <c r="C68" s="2" t="s">
        <v>71</v>
      </c>
      <c r="D68" s="7">
        <v>244672.75801302635</v>
      </c>
      <c r="E68" s="7">
        <v>253439.34707939826</v>
      </c>
      <c r="F68" s="7">
        <v>253657.18645141184</v>
      </c>
      <c r="G68" s="4">
        <f t="shared" si="32"/>
        <v>0.0008595325647888785</v>
      </c>
      <c r="H68" s="4">
        <f t="shared" si="30"/>
        <v>0.03672018295517465</v>
      </c>
      <c r="I68" s="1">
        <f t="shared" si="27"/>
        <v>4</v>
      </c>
      <c r="J68" s="1">
        <f t="shared" si="28"/>
        <v>1</v>
      </c>
      <c r="K68" s="1">
        <f t="shared" si="29"/>
        <v>0.03672018295517465</v>
      </c>
      <c r="L68" s="1"/>
      <c r="M68" s="1">
        <f t="shared" si="33"/>
        <v>-2</v>
      </c>
      <c r="N68" s="1"/>
      <c r="O68" s="5" t="s">
        <v>71</v>
      </c>
      <c r="S68" s="7">
        <v>244672.75801302635</v>
      </c>
      <c r="T68" s="7">
        <v>253439.34707939826</v>
      </c>
      <c r="U68" s="7">
        <v>253657.18645141184</v>
      </c>
      <c r="V68" s="4">
        <f t="shared" si="34"/>
        <v>0.0008595325647888785</v>
      </c>
      <c r="W68" s="4">
        <f t="shared" si="31"/>
        <v>0.03672018295517465</v>
      </c>
      <c r="Y68" s="113">
        <v>1403.845035448263</v>
      </c>
    </row>
    <row r="69" spans="1:25" ht="12.75">
      <c r="A69" s="1">
        <f t="shared" si="25"/>
        <v>15</v>
      </c>
      <c r="B69" s="1">
        <f t="shared" si="26"/>
        <v>17</v>
      </c>
      <c r="C69" s="2" t="s">
        <v>72</v>
      </c>
      <c r="D69" s="7">
        <v>278935.6875731061</v>
      </c>
      <c r="E69" s="7">
        <v>287261.0921603622</v>
      </c>
      <c r="F69" s="7">
        <v>287250.1824487163</v>
      </c>
      <c r="G69" s="4">
        <f t="shared" si="32"/>
        <v>-3.7978382536496547E-05</v>
      </c>
      <c r="H69" s="4">
        <f t="shared" si="30"/>
        <v>0.029807927941924106</v>
      </c>
      <c r="I69" s="1">
        <f t="shared" si="27"/>
        <v>4</v>
      </c>
      <c r="J69" s="1">
        <f t="shared" si="28"/>
        <v>1</v>
      </c>
      <c r="K69" s="1">
        <f t="shared" si="29"/>
        <v>0.029807927941924106</v>
      </c>
      <c r="L69" s="1"/>
      <c r="M69" s="1">
        <f t="shared" si="33"/>
        <v>-2</v>
      </c>
      <c r="N69" s="1"/>
      <c r="O69" s="5" t="s">
        <v>72</v>
      </c>
      <c r="S69" s="7">
        <v>278935.6875731061</v>
      </c>
      <c r="T69" s="7">
        <v>287261.0921603622</v>
      </c>
      <c r="U69" s="7">
        <v>287250.1824487163</v>
      </c>
      <c r="V69" s="4">
        <f t="shared" si="34"/>
        <v>-3.7978382536496547E-05</v>
      </c>
      <c r="W69" s="4">
        <f t="shared" si="31"/>
        <v>0.029807927941924106</v>
      </c>
      <c r="Y69" s="113">
        <v>10.909711645916104</v>
      </c>
    </row>
    <row r="70" spans="1:25" ht="12.75">
      <c r="A70" s="1">
        <f t="shared" si="25"/>
        <v>22</v>
      </c>
      <c r="B70" s="1">
        <f t="shared" si="26"/>
        <v>24</v>
      </c>
      <c r="C70" s="2" t="s">
        <v>73</v>
      </c>
      <c r="D70" s="7">
        <v>245383.70395293905</v>
      </c>
      <c r="E70" s="7">
        <v>255362.3047461655</v>
      </c>
      <c r="F70" s="7">
        <v>258815.4157136421</v>
      </c>
      <c r="G70" s="4">
        <f t="shared" si="32"/>
        <v>0.013522398973133676</v>
      </c>
      <c r="H70" s="4">
        <f t="shared" si="30"/>
        <v>0.05473758666255635</v>
      </c>
      <c r="I70" s="1">
        <f t="shared" si="27"/>
        <v>4</v>
      </c>
      <c r="J70" s="1">
        <f t="shared" si="28"/>
        <v>1</v>
      </c>
      <c r="K70" s="1">
        <f t="shared" si="29"/>
        <v>0.05473758666255635</v>
      </c>
      <c r="L70" s="1"/>
      <c r="M70" s="1">
        <f t="shared" si="33"/>
        <v>-2</v>
      </c>
      <c r="N70" s="1"/>
      <c r="O70" s="5" t="s">
        <v>73</v>
      </c>
      <c r="S70" s="7">
        <v>245383.70395293905</v>
      </c>
      <c r="T70" s="7">
        <v>255362.3047461655</v>
      </c>
      <c r="U70" s="7">
        <v>258815.4157136421</v>
      </c>
      <c r="V70" s="4">
        <f t="shared" si="34"/>
        <v>0.013522398973133676</v>
      </c>
      <c r="W70" s="4">
        <f t="shared" si="31"/>
        <v>0.05473758666255635</v>
      </c>
      <c r="Y70" s="113">
        <v>0</v>
      </c>
    </row>
    <row r="71" spans="1:25" ht="12.75">
      <c r="A71" s="1">
        <f t="shared" si="25"/>
        <v>27</v>
      </c>
      <c r="B71" s="1">
        <f t="shared" si="26"/>
        <v>30</v>
      </c>
      <c r="C71" s="2" t="s">
        <v>74</v>
      </c>
      <c r="D71" s="7">
        <v>235842.01144045556</v>
      </c>
      <c r="E71" s="7">
        <v>243601.37376589884</v>
      </c>
      <c r="F71" s="7">
        <v>242726.74376086926</v>
      </c>
      <c r="G71" s="4">
        <f t="shared" si="32"/>
        <v>-0.003590414912315376</v>
      </c>
      <c r="H71" s="4">
        <f t="shared" si="30"/>
        <v>0.029192137051256006</v>
      </c>
      <c r="I71" s="1">
        <f t="shared" si="27"/>
        <v>3</v>
      </c>
      <c r="J71" s="1">
        <f t="shared" si="28"/>
        <v>0</v>
      </c>
      <c r="K71" s="1">
        <f t="shared" si="29"/>
        <v>0</v>
      </c>
      <c r="L71" s="1"/>
      <c r="M71" s="1">
        <f t="shared" si="33"/>
        <v>-3</v>
      </c>
      <c r="N71" s="1"/>
      <c r="O71" s="5" t="s">
        <v>74</v>
      </c>
      <c r="S71" s="7">
        <v>235842.01144045556</v>
      </c>
      <c r="T71" s="7">
        <v>243601.37376589884</v>
      </c>
      <c r="U71" s="7">
        <v>242726.74376086926</v>
      </c>
      <c r="V71" s="4">
        <f t="shared" si="34"/>
        <v>-0.003590414912315376</v>
      </c>
      <c r="W71" s="4">
        <f t="shared" si="31"/>
        <v>0.029192137051256006</v>
      </c>
      <c r="Y71" s="113">
        <v>7374.57254921869</v>
      </c>
    </row>
    <row r="72" spans="1:25" ht="12.75">
      <c r="A72" s="1">
        <f t="shared" si="25"/>
        <v>8</v>
      </c>
      <c r="B72" s="1">
        <f t="shared" si="26"/>
        <v>13</v>
      </c>
      <c r="C72" s="2" t="s">
        <v>75</v>
      </c>
      <c r="D72" s="7">
        <v>322891.1739527305</v>
      </c>
      <c r="E72" s="7">
        <v>313859.75725474034</v>
      </c>
      <c r="F72" s="7">
        <v>311802.9210940247</v>
      </c>
      <c r="G72" s="4">
        <f t="shared" si="32"/>
        <v>-0.006553360579598655</v>
      </c>
      <c r="H72" s="4">
        <f t="shared" si="30"/>
        <v>-0.03434052632336437</v>
      </c>
      <c r="I72" s="1">
        <f t="shared" si="27"/>
        <v>4</v>
      </c>
      <c r="J72" s="1">
        <f t="shared" si="28"/>
        <v>1</v>
      </c>
      <c r="K72" s="1">
        <f t="shared" si="29"/>
        <v>-0.03434052632336437</v>
      </c>
      <c r="L72" s="1"/>
      <c r="M72" s="1">
        <f t="shared" si="33"/>
        <v>-5</v>
      </c>
      <c r="N72" s="1"/>
      <c r="O72" s="5" t="s">
        <v>75</v>
      </c>
      <c r="S72" s="7">
        <v>322891.1739527305</v>
      </c>
      <c r="T72" s="7">
        <v>313859.75725474034</v>
      </c>
      <c r="U72" s="7">
        <v>311802.9210940247</v>
      </c>
      <c r="V72" s="4">
        <f t="shared" si="34"/>
        <v>-0.006553360579598655</v>
      </c>
      <c r="W72" s="4">
        <f t="shared" si="31"/>
        <v>-0.03434052632336437</v>
      </c>
      <c r="Y72" s="113">
        <v>18604.27011381986</v>
      </c>
    </row>
    <row r="73" spans="1:25" ht="12.75">
      <c r="A73" s="1">
        <f t="shared" si="25"/>
        <v>38</v>
      </c>
      <c r="B73" s="1">
        <f t="shared" si="26"/>
        <v>41</v>
      </c>
      <c r="C73" s="2" t="s">
        <v>76</v>
      </c>
      <c r="D73" s="7">
        <v>220359.78697161202</v>
      </c>
      <c r="E73" s="7">
        <v>223683.38420533633</v>
      </c>
      <c r="F73" s="7">
        <v>223124.9027648725</v>
      </c>
      <c r="G73" s="4">
        <f t="shared" si="32"/>
        <v>-0.0024967497807131256</v>
      </c>
      <c r="H73" s="4">
        <f t="shared" si="30"/>
        <v>0.012548186904975944</v>
      </c>
      <c r="I73" s="1">
        <f t="shared" si="27"/>
        <v>3</v>
      </c>
      <c r="J73" s="1">
        <f t="shared" si="28"/>
        <v>0</v>
      </c>
      <c r="K73" s="1">
        <f t="shared" si="29"/>
        <v>0</v>
      </c>
      <c r="L73" s="1"/>
      <c r="M73" s="1">
        <f t="shared" si="33"/>
        <v>-3</v>
      </c>
      <c r="N73" s="1"/>
      <c r="O73" s="5" t="s">
        <v>76</v>
      </c>
      <c r="S73" s="7">
        <v>220359.78697161202</v>
      </c>
      <c r="T73" s="7">
        <v>223683.38420533633</v>
      </c>
      <c r="U73" s="7">
        <v>223124.9027648725</v>
      </c>
      <c r="V73" s="4">
        <f t="shared" si="34"/>
        <v>-0.0024967497807131256</v>
      </c>
      <c r="W73" s="4">
        <f t="shared" si="31"/>
        <v>0.012548186904975944</v>
      </c>
      <c r="Y73" s="113">
        <v>5189.289976391621</v>
      </c>
    </row>
    <row r="74" spans="1:25" ht="12.75">
      <c r="A74" s="1">
        <f t="shared" si="25"/>
        <v>32</v>
      </c>
      <c r="B74" s="1">
        <f t="shared" si="26"/>
        <v>34</v>
      </c>
      <c r="C74" s="2" t="s">
        <v>77</v>
      </c>
      <c r="D74" s="7">
        <v>225041.10777750876</v>
      </c>
      <c r="E74" s="7">
        <v>243991.65892559558</v>
      </c>
      <c r="F74" s="7">
        <v>239897.48700699894</v>
      </c>
      <c r="G74" s="4">
        <f t="shared" si="32"/>
        <v>-0.01677996672765414</v>
      </c>
      <c r="H74" s="4">
        <f t="shared" si="30"/>
        <v>0.06601629087330219</v>
      </c>
      <c r="I74" s="1">
        <f t="shared" si="27"/>
        <v>3</v>
      </c>
      <c r="J74" s="1">
        <f t="shared" si="28"/>
        <v>0</v>
      </c>
      <c r="K74" s="1">
        <f t="shared" si="29"/>
        <v>0</v>
      </c>
      <c r="L74" s="1"/>
      <c r="M74" s="1">
        <f t="shared" si="33"/>
        <v>-2</v>
      </c>
      <c r="N74" s="1"/>
      <c r="O74" s="5" t="s">
        <v>77</v>
      </c>
      <c r="S74" s="7">
        <v>225041.10777750876</v>
      </c>
      <c r="T74" s="7">
        <v>243991.65892559558</v>
      </c>
      <c r="U74" s="7">
        <v>239897.48700699894</v>
      </c>
      <c r="V74" s="4">
        <f t="shared" si="34"/>
        <v>-0.01677996672765414</v>
      </c>
      <c r="W74" s="4">
        <f t="shared" si="31"/>
        <v>0.06601629087330219</v>
      </c>
      <c r="Y74" s="113">
        <v>4094.171918596636</v>
      </c>
    </row>
    <row r="75" spans="1:25" ht="12.75">
      <c r="A75" s="1">
        <f t="shared" si="25"/>
        <v>57</v>
      </c>
      <c r="B75" s="1">
        <f t="shared" si="26"/>
        <v>55</v>
      </c>
      <c r="C75" s="2" t="s">
        <v>78</v>
      </c>
      <c r="D75" s="7">
        <v>180207.38980207147</v>
      </c>
      <c r="E75" s="7">
        <v>188042.791576546</v>
      </c>
      <c r="F75" s="7">
        <v>187492.45144290713</v>
      </c>
      <c r="G75" s="4">
        <f t="shared" si="32"/>
        <v>-0.0029266749819274462</v>
      </c>
      <c r="H75" s="4">
        <f t="shared" si="30"/>
        <v>0.04042598724079571</v>
      </c>
      <c r="I75" s="1">
        <f t="shared" si="27"/>
        <v>2</v>
      </c>
      <c r="J75" s="1">
        <f t="shared" si="28"/>
        <v>0</v>
      </c>
      <c r="K75" s="1">
        <f t="shared" si="29"/>
        <v>0</v>
      </c>
      <c r="L75" s="1"/>
      <c r="M75" s="1">
        <f t="shared" si="33"/>
        <v>2</v>
      </c>
      <c r="N75" s="1"/>
      <c r="O75" s="5" t="s">
        <v>78</v>
      </c>
      <c r="S75" s="7">
        <v>180207.38980207147</v>
      </c>
      <c r="T75" s="7">
        <v>188042.791576546</v>
      </c>
      <c r="U75" s="7">
        <v>187492.45144290713</v>
      </c>
      <c r="V75" s="4">
        <f t="shared" si="34"/>
        <v>-0.0029266749819274462</v>
      </c>
      <c r="W75" s="4">
        <f t="shared" si="31"/>
        <v>0.04042598724079571</v>
      </c>
      <c r="Y75" s="113">
        <v>654.8732548406988</v>
      </c>
    </row>
    <row r="76" spans="1:25" ht="12.75">
      <c r="A76" s="1">
        <f t="shared" si="25"/>
        <v>55</v>
      </c>
      <c r="B76" s="1">
        <f t="shared" si="26"/>
        <v>52</v>
      </c>
      <c r="C76" s="2" t="s">
        <v>79</v>
      </c>
      <c r="D76" s="7">
        <v>184053.36547467372</v>
      </c>
      <c r="E76" s="7">
        <v>192526.14459611138</v>
      </c>
      <c r="F76" s="7">
        <v>197396.59418401343</v>
      </c>
      <c r="G76" s="4">
        <f t="shared" si="32"/>
        <v>0.025297600999175884</v>
      </c>
      <c r="H76" s="4">
        <f t="shared" si="30"/>
        <v>0.07249652118518735</v>
      </c>
      <c r="I76" s="1">
        <f t="shared" si="27"/>
        <v>3</v>
      </c>
      <c r="J76" s="1">
        <f t="shared" si="28"/>
        <v>0</v>
      </c>
      <c r="K76" s="1">
        <f t="shared" si="29"/>
        <v>0</v>
      </c>
      <c r="L76" s="1"/>
      <c r="M76" s="1">
        <f t="shared" si="33"/>
        <v>3</v>
      </c>
      <c r="N76" s="1"/>
      <c r="O76" s="5" t="s">
        <v>79</v>
      </c>
      <c r="S76" s="7">
        <v>184053.36547467372</v>
      </c>
      <c r="T76" s="7">
        <v>192526.14459611138</v>
      </c>
      <c r="U76" s="7">
        <v>197396.59418401343</v>
      </c>
      <c r="V76" s="4">
        <f t="shared" si="34"/>
        <v>0.025297600999175884</v>
      </c>
      <c r="W76" s="4">
        <f t="shared" si="31"/>
        <v>0.07249652118518735</v>
      </c>
      <c r="Y76" s="113">
        <v>15769.746151130326</v>
      </c>
    </row>
    <row r="77" spans="1:25" ht="12.75">
      <c r="A77" s="1">
        <f t="shared" si="25"/>
        <v>21</v>
      </c>
      <c r="B77" s="1">
        <f t="shared" si="26"/>
        <v>23</v>
      </c>
      <c r="C77" s="2" t="s">
        <v>80</v>
      </c>
      <c r="D77" s="7">
        <v>252515.6969959271</v>
      </c>
      <c r="E77" s="7">
        <v>260590.47573710664</v>
      </c>
      <c r="F77" s="7">
        <v>259943.10507819537</v>
      </c>
      <c r="G77" s="4">
        <f t="shared" si="32"/>
        <v>-0.002484245278267072</v>
      </c>
      <c r="H77" s="4">
        <f t="shared" si="30"/>
        <v>0.02941364901520571</v>
      </c>
      <c r="I77" s="1">
        <f t="shared" si="27"/>
        <v>4</v>
      </c>
      <c r="J77" s="1">
        <f t="shared" si="28"/>
        <v>1</v>
      </c>
      <c r="K77" s="1">
        <f t="shared" si="29"/>
        <v>0.02941364901520571</v>
      </c>
      <c r="L77" s="1"/>
      <c r="M77" s="1">
        <f t="shared" si="33"/>
        <v>-2</v>
      </c>
      <c r="N77" s="1"/>
      <c r="O77" s="5" t="s">
        <v>80</v>
      </c>
      <c r="S77" s="7">
        <v>252515.6969959271</v>
      </c>
      <c r="T77" s="7">
        <v>260590.47573710664</v>
      </c>
      <c r="U77" s="7">
        <v>259943.10507819537</v>
      </c>
      <c r="V77" s="4">
        <f t="shared" si="34"/>
        <v>-0.002484245278267072</v>
      </c>
      <c r="W77" s="4">
        <f t="shared" si="31"/>
        <v>0.02941364901520571</v>
      </c>
      <c r="Y77" s="113">
        <v>5275.285962527065</v>
      </c>
    </row>
    <row r="78" spans="1:25" ht="12.75">
      <c r="A78" s="1"/>
      <c r="B78" s="1"/>
      <c r="C78" s="2"/>
      <c r="D78" s="7"/>
      <c r="E78" s="7"/>
      <c r="F78" s="7"/>
      <c r="G78" s="4"/>
      <c r="H78" s="4"/>
      <c r="I78" s="1"/>
      <c r="J78" s="1"/>
      <c r="K78" s="1"/>
      <c r="L78" s="1"/>
      <c r="M78" s="1"/>
      <c r="N78" s="1"/>
      <c r="O78" s="6" t="s">
        <v>6</v>
      </c>
      <c r="S78" s="7">
        <v>237645.90884364434</v>
      </c>
      <c r="T78" s="7">
        <v>246758.1655956302</v>
      </c>
      <c r="U78" s="7">
        <v>246638.30913177662</v>
      </c>
      <c r="V78" s="4">
        <f t="shared" si="34"/>
        <v>-0.00048572440779937054</v>
      </c>
      <c r="W78" s="4">
        <f t="shared" si="31"/>
        <v>0.03783949124934738</v>
      </c>
      <c r="Y78" s="113">
        <v>160.31301062364946</v>
      </c>
    </row>
    <row r="79" spans="1:25" ht="12.75">
      <c r="A79" s="1">
        <f aca="true" t="shared" si="35" ref="A79:A100">RANK(D79,D$2:D$118)</f>
        <v>108</v>
      </c>
      <c r="B79" s="1">
        <f aca="true" t="shared" si="36" ref="B79:B100">RANK(F79,F$2:F$118)</f>
        <v>108</v>
      </c>
      <c r="C79" s="2" t="s">
        <v>81</v>
      </c>
      <c r="D79" s="7">
        <v>82543.30194887171</v>
      </c>
      <c r="E79" s="7">
        <v>86477.93735170027</v>
      </c>
      <c r="F79" s="7">
        <v>81857.70550154806</v>
      </c>
      <c r="G79" s="4">
        <f t="shared" si="32"/>
        <v>-0.0534267119642553</v>
      </c>
      <c r="H79" s="4">
        <f t="shared" si="30"/>
        <v>-0.00830590043209467</v>
      </c>
      <c r="I79" s="1">
        <f aca="true" t="shared" si="37" ref="I79:I100">IF(F79&lt;F$125,1,IF(F79&lt;F$126,2,IF(F79&lt;F$127,3,4)))</f>
        <v>1</v>
      </c>
      <c r="J79" s="1">
        <f aca="true" t="shared" si="38" ref="J79:J100">IF(I79=J$1,1,0)</f>
        <v>0</v>
      </c>
      <c r="K79" s="1">
        <f aca="true" t="shared" si="39" ref="K79:K100">+J79*H79</f>
        <v>0</v>
      </c>
      <c r="L79" s="1"/>
      <c r="M79" s="1">
        <f t="shared" si="33"/>
        <v>0</v>
      </c>
      <c r="N79" s="1"/>
      <c r="O79" s="5" t="s">
        <v>81</v>
      </c>
      <c r="S79" s="7">
        <v>82543.30194887171</v>
      </c>
      <c r="T79" s="7">
        <v>86477.93735170027</v>
      </c>
      <c r="U79" s="7">
        <v>81857.70550154806</v>
      </c>
      <c r="V79" s="4">
        <f t="shared" si="34"/>
        <v>-0.0534267119642553</v>
      </c>
      <c r="W79" s="4">
        <f t="shared" si="31"/>
        <v>-0.00830590043209467</v>
      </c>
      <c r="Y79" s="113">
        <v>28240.92711908763</v>
      </c>
    </row>
    <row r="80" spans="1:25" ht="12.75">
      <c r="A80" s="1">
        <f t="shared" si="35"/>
        <v>91</v>
      </c>
      <c r="B80" s="1">
        <f t="shared" si="36"/>
        <v>81</v>
      </c>
      <c r="C80" s="2" t="s">
        <v>82</v>
      </c>
      <c r="D80" s="7">
        <v>142346.963987749</v>
      </c>
      <c r="E80" s="7">
        <v>157475.16713799167</v>
      </c>
      <c r="F80" s="7">
        <v>154420.74597989328</v>
      </c>
      <c r="G80" s="4">
        <f t="shared" si="32"/>
        <v>-0.0193962083902528</v>
      </c>
      <c r="H80" s="4">
        <f t="shared" si="30"/>
        <v>0.0848193853518604</v>
      </c>
      <c r="I80" s="1">
        <f t="shared" si="37"/>
        <v>2</v>
      </c>
      <c r="J80" s="1">
        <f t="shared" si="38"/>
        <v>0</v>
      </c>
      <c r="K80" s="1">
        <f t="shared" si="39"/>
        <v>0</v>
      </c>
      <c r="L80" s="1"/>
      <c r="M80" s="1">
        <f t="shared" si="33"/>
        <v>10</v>
      </c>
      <c r="N80" s="1"/>
      <c r="O80" s="5" t="s">
        <v>82</v>
      </c>
      <c r="S80" s="7">
        <v>142346.963987749</v>
      </c>
      <c r="T80" s="7">
        <v>157475.16713799167</v>
      </c>
      <c r="U80" s="7">
        <v>154420.74597989328</v>
      </c>
      <c r="V80" s="4">
        <f t="shared" si="34"/>
        <v>-0.0193962083902528</v>
      </c>
      <c r="W80" s="4">
        <f t="shared" si="31"/>
        <v>0.0848193853518604</v>
      </c>
      <c r="Y80" s="113">
        <v>3054.421158098383</v>
      </c>
    </row>
    <row r="81" spans="1:25" ht="12.75">
      <c r="A81" s="1">
        <f t="shared" si="35"/>
        <v>97</v>
      </c>
      <c r="B81" s="1">
        <f t="shared" si="36"/>
        <v>99</v>
      </c>
      <c r="C81" s="2" t="s">
        <v>83</v>
      </c>
      <c r="D81" s="7">
        <v>127854.22391735774</v>
      </c>
      <c r="E81" s="7">
        <v>125720.00722832326</v>
      </c>
      <c r="F81" s="7">
        <v>126685.9809657946</v>
      </c>
      <c r="G81" s="4">
        <f t="shared" si="32"/>
        <v>0.007683532309356478</v>
      </c>
      <c r="H81" s="4">
        <f t="shared" si="30"/>
        <v>-0.009137304312435313</v>
      </c>
      <c r="I81" s="1">
        <f t="shared" si="37"/>
        <v>1</v>
      </c>
      <c r="J81" s="1">
        <f t="shared" si="38"/>
        <v>0</v>
      </c>
      <c r="K81" s="1">
        <f t="shared" si="39"/>
        <v>0</v>
      </c>
      <c r="L81" s="1"/>
      <c r="M81" s="1">
        <f t="shared" si="33"/>
        <v>-2</v>
      </c>
      <c r="N81" s="1"/>
      <c r="O81" s="5" t="s">
        <v>83</v>
      </c>
      <c r="S81" s="7">
        <v>127854.22391735774</v>
      </c>
      <c r="T81" s="7">
        <v>125720.00722832326</v>
      </c>
      <c r="U81" s="7">
        <v>126685.9809657946</v>
      </c>
      <c r="V81" s="4">
        <f t="shared" si="34"/>
        <v>0.007683532309356478</v>
      </c>
      <c r="W81" s="4">
        <f t="shared" si="31"/>
        <v>-0.009137304312435313</v>
      </c>
      <c r="Y81" s="113">
        <v>17294.210604549633</v>
      </c>
    </row>
    <row r="82" spans="1:25" ht="12.75">
      <c r="A82" s="1">
        <f t="shared" si="35"/>
        <v>49</v>
      </c>
      <c r="B82" s="1">
        <f t="shared" si="36"/>
        <v>48</v>
      </c>
      <c r="C82" s="2" t="s">
        <v>84</v>
      </c>
      <c r="D82" s="7">
        <v>197524.79159483663</v>
      </c>
      <c r="E82" s="7">
        <v>203044.67755924645</v>
      </c>
      <c r="F82" s="7">
        <v>204755.03225249136</v>
      </c>
      <c r="G82" s="4">
        <f t="shared" si="32"/>
        <v>0.00842353867042811</v>
      </c>
      <c r="H82" s="4">
        <f t="shared" si="30"/>
        <v>0.03660421863644037</v>
      </c>
      <c r="I82" s="1">
        <f t="shared" si="37"/>
        <v>3</v>
      </c>
      <c r="J82" s="1">
        <f t="shared" si="38"/>
        <v>0</v>
      </c>
      <c r="K82" s="1">
        <f t="shared" si="39"/>
        <v>0</v>
      </c>
      <c r="L82" s="1"/>
      <c r="M82" s="1">
        <f t="shared" si="33"/>
        <v>1</v>
      </c>
      <c r="N82" s="1"/>
      <c r="O82" s="5" t="s">
        <v>84</v>
      </c>
      <c r="S82" s="7">
        <v>197524.79159483663</v>
      </c>
      <c r="T82" s="7">
        <v>203044.67755924645</v>
      </c>
      <c r="U82" s="7">
        <v>204755.03225249136</v>
      </c>
      <c r="V82" s="4">
        <f t="shared" si="34"/>
        <v>0.00842353867042811</v>
      </c>
      <c r="W82" s="4">
        <f t="shared" si="31"/>
        <v>0.03660421863644037</v>
      </c>
      <c r="Y82" s="113">
        <v>1330.265923532279</v>
      </c>
    </row>
    <row r="83" spans="1:25" ht="12.75">
      <c r="A83" s="1">
        <f t="shared" si="35"/>
        <v>90</v>
      </c>
      <c r="B83" s="1">
        <f t="shared" si="36"/>
        <v>83</v>
      </c>
      <c r="C83" s="2" t="s">
        <v>85</v>
      </c>
      <c r="D83" s="7">
        <v>145072.46380900472</v>
      </c>
      <c r="E83" s="7">
        <v>150388.25237817157</v>
      </c>
      <c r="F83" s="7">
        <v>154004.46052454296</v>
      </c>
      <c r="G83" s="4">
        <f t="shared" si="32"/>
        <v>0.024045815342530474</v>
      </c>
      <c r="H83" s="4">
        <f t="shared" si="30"/>
        <v>0.06156920811173139</v>
      </c>
      <c r="I83" s="1">
        <f t="shared" si="37"/>
        <v>1</v>
      </c>
      <c r="J83" s="1">
        <f t="shared" si="38"/>
        <v>0</v>
      </c>
      <c r="K83" s="1">
        <f t="shared" si="39"/>
        <v>0</v>
      </c>
      <c r="L83" s="1"/>
      <c r="M83" s="1">
        <f t="shared" si="33"/>
        <v>7</v>
      </c>
      <c r="N83" s="1"/>
      <c r="O83" s="5" t="s">
        <v>85</v>
      </c>
      <c r="S83" s="7">
        <v>145072.46380900472</v>
      </c>
      <c r="T83" s="7">
        <v>150388.25237817157</v>
      </c>
      <c r="U83" s="7">
        <v>154004.46052454296</v>
      </c>
      <c r="V83" s="4">
        <f t="shared" si="34"/>
        <v>0.024045815342530474</v>
      </c>
      <c r="W83" s="4">
        <f t="shared" si="31"/>
        <v>0.06156920811173139</v>
      </c>
      <c r="Y83" s="113">
        <v>14838.650978651393</v>
      </c>
    </row>
    <row r="84" spans="1:25" ht="12.75">
      <c r="A84" s="1">
        <f t="shared" si="35"/>
        <v>62</v>
      </c>
      <c r="B84" s="1">
        <f t="shared" si="36"/>
        <v>60</v>
      </c>
      <c r="C84" s="2" t="s">
        <v>86</v>
      </c>
      <c r="D84" s="7">
        <v>171918.306612843</v>
      </c>
      <c r="E84" s="7">
        <v>180757.782342989</v>
      </c>
      <c r="F84" s="7">
        <v>181239.5234069541</v>
      </c>
      <c r="G84" s="4">
        <f t="shared" si="32"/>
        <v>0.002665119353207235</v>
      </c>
      <c r="H84" s="4">
        <f t="shared" si="30"/>
        <v>0.05421887277602333</v>
      </c>
      <c r="I84" s="1">
        <f t="shared" si="37"/>
        <v>2</v>
      </c>
      <c r="J84" s="1">
        <f t="shared" si="38"/>
        <v>0</v>
      </c>
      <c r="K84" s="1">
        <f t="shared" si="39"/>
        <v>0</v>
      </c>
      <c r="L84" s="1"/>
      <c r="M84" s="1">
        <f t="shared" si="33"/>
        <v>2</v>
      </c>
      <c r="N84" s="1"/>
      <c r="O84" s="5" t="s">
        <v>86</v>
      </c>
      <c r="S84" s="7">
        <v>171918.306612843</v>
      </c>
      <c r="T84" s="7">
        <v>180757.782342989</v>
      </c>
      <c r="U84" s="7">
        <v>181239.5234069541</v>
      </c>
      <c r="V84" s="4">
        <f t="shared" si="34"/>
        <v>0.002665119353207235</v>
      </c>
      <c r="W84" s="4">
        <f t="shared" si="31"/>
        <v>0.05421887277602333</v>
      </c>
      <c r="Y84" s="113">
        <v>39748.40181243175</v>
      </c>
    </row>
    <row r="85" spans="1:25" ht="12.75">
      <c r="A85" s="1">
        <f t="shared" si="35"/>
        <v>68</v>
      </c>
      <c r="B85" s="1">
        <f t="shared" si="36"/>
        <v>77</v>
      </c>
      <c r="C85" s="2" t="s">
        <v>87</v>
      </c>
      <c r="D85" s="7">
        <v>166499.06411936574</v>
      </c>
      <c r="E85" s="7">
        <v>157558.4846365426</v>
      </c>
      <c r="F85" s="7">
        <v>158003.5193999056</v>
      </c>
      <c r="G85" s="4">
        <f t="shared" si="32"/>
        <v>0.0028245686951713367</v>
      </c>
      <c r="H85" s="4">
        <f t="shared" si="30"/>
        <v>-0.05102457941366889</v>
      </c>
      <c r="I85" s="1">
        <f t="shared" si="37"/>
        <v>2</v>
      </c>
      <c r="J85" s="1">
        <f t="shared" si="38"/>
        <v>0</v>
      </c>
      <c r="K85" s="1">
        <f t="shared" si="39"/>
        <v>0</v>
      </c>
      <c r="L85" s="1"/>
      <c r="M85" s="1">
        <f t="shared" si="33"/>
        <v>-9</v>
      </c>
      <c r="N85" s="1"/>
      <c r="O85" s="5" t="s">
        <v>87</v>
      </c>
      <c r="S85" s="7">
        <v>166499.06411936574</v>
      </c>
      <c r="T85" s="7">
        <v>157558.4846365426</v>
      </c>
      <c r="U85" s="7">
        <v>158003.5193999056</v>
      </c>
      <c r="V85" s="4">
        <f t="shared" si="34"/>
        <v>0.0028245686951713367</v>
      </c>
      <c r="W85" s="4">
        <f t="shared" si="31"/>
        <v>-0.05102457941366889</v>
      </c>
      <c r="Y85" s="113">
        <v>27903.934549216472</v>
      </c>
    </row>
    <row r="86" spans="1:25" ht="12.75">
      <c r="A86" s="1">
        <f t="shared" si="35"/>
        <v>84</v>
      </c>
      <c r="B86" s="1">
        <f t="shared" si="36"/>
        <v>78</v>
      </c>
      <c r="C86" s="2" t="s">
        <v>88</v>
      </c>
      <c r="D86" s="7">
        <v>149524.7215868802</v>
      </c>
      <c r="E86" s="7">
        <v>157437.0996765671</v>
      </c>
      <c r="F86" s="7">
        <v>157803.3978834659</v>
      </c>
      <c r="G86" s="4">
        <f t="shared" si="32"/>
        <v>0.002326632081328439</v>
      </c>
      <c r="H86" s="4">
        <f t="shared" si="30"/>
        <v>0.055366605660425394</v>
      </c>
      <c r="I86" s="1">
        <f t="shared" si="37"/>
        <v>2</v>
      </c>
      <c r="J86" s="1">
        <f t="shared" si="38"/>
        <v>0</v>
      </c>
      <c r="K86" s="1">
        <f t="shared" si="39"/>
        <v>0</v>
      </c>
      <c r="L86" s="1"/>
      <c r="M86" s="1">
        <f t="shared" si="33"/>
        <v>6</v>
      </c>
      <c r="N86" s="1"/>
      <c r="O86" s="5" t="s">
        <v>88</v>
      </c>
      <c r="S86" s="7">
        <v>149524.7215868802</v>
      </c>
      <c r="T86" s="7">
        <v>157437.0996765671</v>
      </c>
      <c r="U86" s="7">
        <v>157803.3978834659</v>
      </c>
      <c r="V86" s="4">
        <f t="shared" si="34"/>
        <v>0.002326632081328439</v>
      </c>
      <c r="W86" s="4">
        <f t="shared" si="31"/>
        <v>0.055366605660425394</v>
      </c>
      <c r="Y86" s="113">
        <v>14101.973366007092</v>
      </c>
    </row>
    <row r="87" spans="1:25" ht="12.75">
      <c r="A87" s="1">
        <f t="shared" si="35"/>
        <v>72</v>
      </c>
      <c r="B87" s="1">
        <f t="shared" si="36"/>
        <v>72</v>
      </c>
      <c r="C87" s="2" t="s">
        <v>89</v>
      </c>
      <c r="D87" s="7">
        <v>161697.66097718276</v>
      </c>
      <c r="E87" s="7">
        <v>167539.36636051594</v>
      </c>
      <c r="F87" s="7">
        <v>165518.46684633964</v>
      </c>
      <c r="G87" s="4">
        <f t="shared" si="32"/>
        <v>-0.012062236822763639</v>
      </c>
      <c r="H87" s="4">
        <f t="shared" si="30"/>
        <v>0.023629320585509372</v>
      </c>
      <c r="I87" s="1">
        <f t="shared" si="37"/>
        <v>2</v>
      </c>
      <c r="J87" s="1">
        <f t="shared" si="38"/>
        <v>0</v>
      </c>
      <c r="K87" s="1">
        <f t="shared" si="39"/>
        <v>0</v>
      </c>
      <c r="L87" s="1"/>
      <c r="M87" s="1">
        <f t="shared" si="33"/>
        <v>0</v>
      </c>
      <c r="N87" s="1"/>
      <c r="O87" s="5" t="s">
        <v>89</v>
      </c>
      <c r="S87" s="7">
        <v>161697.66097718276</v>
      </c>
      <c r="T87" s="7">
        <v>167539.36636051594</v>
      </c>
      <c r="U87" s="7">
        <v>165518.46684633964</v>
      </c>
      <c r="V87" s="4">
        <f t="shared" si="34"/>
        <v>-0.012062236822763639</v>
      </c>
      <c r="W87" s="4">
        <f t="shared" si="31"/>
        <v>0.023629320585509372</v>
      </c>
      <c r="Y87" s="113">
        <v>13302.32586415857</v>
      </c>
    </row>
    <row r="88" spans="1:25" ht="12.75">
      <c r="A88" s="1">
        <f t="shared" si="35"/>
        <v>80</v>
      </c>
      <c r="B88" s="1">
        <f t="shared" si="36"/>
        <v>80</v>
      </c>
      <c r="C88" s="2" t="s">
        <v>90</v>
      </c>
      <c r="D88" s="7">
        <v>154144.03610650598</v>
      </c>
      <c r="E88" s="7">
        <v>154588.0732314025</v>
      </c>
      <c r="F88" s="7">
        <v>154838.71751779</v>
      </c>
      <c r="G88" s="4">
        <f t="shared" si="32"/>
        <v>0.0016213688491499845</v>
      </c>
      <c r="H88" s="4">
        <f t="shared" si="30"/>
        <v>0.004506703138381862</v>
      </c>
      <c r="I88" s="1">
        <f t="shared" si="37"/>
        <v>2</v>
      </c>
      <c r="J88" s="1">
        <f t="shared" si="38"/>
        <v>0</v>
      </c>
      <c r="K88" s="1">
        <f t="shared" si="39"/>
        <v>0</v>
      </c>
      <c r="L88" s="1"/>
      <c r="M88" s="1">
        <f t="shared" si="33"/>
        <v>0</v>
      </c>
      <c r="N88" s="1"/>
      <c r="O88" s="5" t="s">
        <v>90</v>
      </c>
      <c r="S88" s="7">
        <v>154144.03610650598</v>
      </c>
      <c r="T88" s="7">
        <v>154588.0732314025</v>
      </c>
      <c r="U88" s="7">
        <v>154838.71751779</v>
      </c>
      <c r="V88" s="4">
        <f t="shared" si="34"/>
        <v>0.0016213688491499845</v>
      </c>
      <c r="W88" s="4">
        <f t="shared" si="31"/>
        <v>0.004506703138381862</v>
      </c>
      <c r="Y88" s="113">
        <v>26772.886961767013</v>
      </c>
    </row>
    <row r="89" spans="1:25" ht="12.75">
      <c r="A89" s="1">
        <f t="shared" si="35"/>
        <v>67</v>
      </c>
      <c r="B89" s="1">
        <f t="shared" si="36"/>
        <v>64</v>
      </c>
      <c r="C89" s="2" t="s">
        <v>91</v>
      </c>
      <c r="D89" s="7">
        <v>167954.20378531914</v>
      </c>
      <c r="E89" s="7">
        <v>179414.46512148704</v>
      </c>
      <c r="F89" s="7">
        <v>175102.92014012826</v>
      </c>
      <c r="G89" s="4">
        <f t="shared" si="32"/>
        <v>-0.024031200485642557</v>
      </c>
      <c r="H89" s="4">
        <f t="shared" si="30"/>
        <v>0.04256348572225499</v>
      </c>
      <c r="I89" s="1">
        <f t="shared" si="37"/>
        <v>2</v>
      </c>
      <c r="J89" s="1">
        <f t="shared" si="38"/>
        <v>0</v>
      </c>
      <c r="K89" s="1">
        <f t="shared" si="39"/>
        <v>0</v>
      </c>
      <c r="L89" s="1"/>
      <c r="M89" s="1">
        <f t="shared" si="33"/>
        <v>3</v>
      </c>
      <c r="N89" s="1"/>
      <c r="O89" s="5" t="s">
        <v>91</v>
      </c>
      <c r="S89" s="7">
        <v>167954.20378531914</v>
      </c>
      <c r="T89" s="7">
        <v>179414.46512148704</v>
      </c>
      <c r="U89" s="7">
        <v>175102.92014012826</v>
      </c>
      <c r="V89" s="4">
        <f t="shared" si="34"/>
        <v>-0.024031200485642557</v>
      </c>
      <c r="W89" s="4">
        <f t="shared" si="31"/>
        <v>0.04256348572225499</v>
      </c>
      <c r="Y89" s="113">
        <v>15026.134875481133</v>
      </c>
    </row>
    <row r="90" spans="1:25" ht="12.75">
      <c r="A90" s="1">
        <f t="shared" si="35"/>
        <v>107</v>
      </c>
      <c r="B90" s="1">
        <f t="shared" si="36"/>
        <v>104</v>
      </c>
      <c r="C90" s="2" t="s">
        <v>92</v>
      </c>
      <c r="D90" s="7">
        <v>103058.60780427617</v>
      </c>
      <c r="E90" s="7">
        <v>107549.30739695871</v>
      </c>
      <c r="F90" s="7">
        <v>108809.65266203706</v>
      </c>
      <c r="G90" s="4">
        <f t="shared" si="32"/>
        <v>0.011718766913360712</v>
      </c>
      <c r="H90" s="4">
        <f t="shared" si="30"/>
        <v>0.05580363426491264</v>
      </c>
      <c r="I90" s="1">
        <f t="shared" si="37"/>
        <v>1</v>
      </c>
      <c r="J90" s="1">
        <f t="shared" si="38"/>
        <v>0</v>
      </c>
      <c r="K90" s="1">
        <f t="shared" si="39"/>
        <v>0</v>
      </c>
      <c r="L90" s="1"/>
      <c r="M90" s="1">
        <f t="shared" si="33"/>
        <v>3</v>
      </c>
      <c r="N90" s="1"/>
      <c r="O90" s="5" t="s">
        <v>92</v>
      </c>
      <c r="S90" s="7">
        <v>103058.60780427617</v>
      </c>
      <c r="T90" s="7">
        <v>107549.30739695871</v>
      </c>
      <c r="U90" s="7">
        <v>108809.65266203706</v>
      </c>
      <c r="V90" s="4">
        <f t="shared" si="34"/>
        <v>0.011718766913360712</v>
      </c>
      <c r="W90" s="4">
        <f t="shared" si="31"/>
        <v>0.05580363426491264</v>
      </c>
      <c r="Y90" s="113">
        <v>22714.526623069192</v>
      </c>
    </row>
    <row r="91" spans="1:25" ht="12.75">
      <c r="A91" s="1">
        <f t="shared" si="35"/>
        <v>30</v>
      </c>
      <c r="B91" s="1">
        <f t="shared" si="36"/>
        <v>35</v>
      </c>
      <c r="C91" s="2" t="s">
        <v>93</v>
      </c>
      <c r="D91" s="7">
        <v>225894.3276962938</v>
      </c>
      <c r="E91" s="7">
        <v>231656.87186769248</v>
      </c>
      <c r="F91" s="7">
        <v>236061.12273364505</v>
      </c>
      <c r="G91" s="4">
        <f t="shared" si="32"/>
        <v>0.019011958637117354</v>
      </c>
      <c r="H91" s="4">
        <f t="shared" si="30"/>
        <v>0.04500686290370304</v>
      </c>
      <c r="I91" s="1">
        <f t="shared" si="37"/>
        <v>3</v>
      </c>
      <c r="J91" s="1">
        <f t="shared" si="38"/>
        <v>0</v>
      </c>
      <c r="K91" s="1">
        <f t="shared" si="39"/>
        <v>0</v>
      </c>
      <c r="L91" s="1"/>
      <c r="M91" s="1">
        <f t="shared" si="33"/>
        <v>-5</v>
      </c>
      <c r="N91" s="1"/>
      <c r="O91" s="5" t="s">
        <v>93</v>
      </c>
      <c r="S91" s="7">
        <v>225894.3276962938</v>
      </c>
      <c r="T91" s="7">
        <v>231656.87186769248</v>
      </c>
      <c r="U91" s="7">
        <v>236061.12273364505</v>
      </c>
      <c r="V91" s="4">
        <f t="shared" si="34"/>
        <v>0.019011958637117354</v>
      </c>
      <c r="W91" s="4">
        <f t="shared" si="31"/>
        <v>0.04500686290370304</v>
      </c>
      <c r="Y91" s="113">
        <v>8131.907934794377</v>
      </c>
    </row>
    <row r="92" spans="1:25" ht="12.75">
      <c r="A92" s="1">
        <f t="shared" si="35"/>
        <v>101</v>
      </c>
      <c r="B92" s="1">
        <f t="shared" si="36"/>
        <v>101</v>
      </c>
      <c r="C92" s="2" t="s">
        <v>94</v>
      </c>
      <c r="D92" s="7">
        <v>116522.27703821509</v>
      </c>
      <c r="E92" s="7">
        <v>120120.14251745613</v>
      </c>
      <c r="F92" s="7">
        <v>119681.32862752955</v>
      </c>
      <c r="G92" s="4">
        <f t="shared" si="32"/>
        <v>-0.003653124952485043</v>
      </c>
      <c r="H92" s="4">
        <f t="shared" si="30"/>
        <v>0.027111138484518404</v>
      </c>
      <c r="I92" s="1">
        <f t="shared" si="37"/>
        <v>1</v>
      </c>
      <c r="J92" s="1">
        <f t="shared" si="38"/>
        <v>0</v>
      </c>
      <c r="K92" s="1">
        <f t="shared" si="39"/>
        <v>0</v>
      </c>
      <c r="L92" s="1"/>
      <c r="M92" s="1">
        <f t="shared" si="33"/>
        <v>0</v>
      </c>
      <c r="N92" s="1"/>
      <c r="O92" s="5" t="s">
        <v>94</v>
      </c>
      <c r="S92" s="7">
        <v>116522.27703821509</v>
      </c>
      <c r="T92" s="7">
        <v>120120.14251745613</v>
      </c>
      <c r="U92" s="7">
        <v>119681.32862752955</v>
      </c>
      <c r="V92" s="4">
        <f t="shared" si="34"/>
        <v>-0.003653124952485043</v>
      </c>
      <c r="W92" s="4">
        <f t="shared" si="31"/>
        <v>0.027111138484518404</v>
      </c>
      <c r="Y92" s="113">
        <v>13243.983801410388</v>
      </c>
    </row>
    <row r="93" spans="1:25" ht="12.75">
      <c r="A93" s="1">
        <f t="shared" si="35"/>
        <v>78</v>
      </c>
      <c r="B93" s="1">
        <f t="shared" si="36"/>
        <v>82</v>
      </c>
      <c r="C93" s="2" t="s">
        <v>95</v>
      </c>
      <c r="D93" s="7">
        <v>155239.62221990293</v>
      </c>
      <c r="E93" s="7">
        <v>158040.63309237477</v>
      </c>
      <c r="F93" s="7">
        <v>154176.29251843554</v>
      </c>
      <c r="G93" s="4">
        <f t="shared" si="32"/>
        <v>-0.024451563489248485</v>
      </c>
      <c r="H93" s="4">
        <f t="shared" si="30"/>
        <v>-0.006849602480745176</v>
      </c>
      <c r="I93" s="1">
        <f t="shared" si="37"/>
        <v>1</v>
      </c>
      <c r="J93" s="1">
        <f t="shared" si="38"/>
        <v>0</v>
      </c>
      <c r="K93" s="1">
        <f t="shared" si="39"/>
        <v>0</v>
      </c>
      <c r="L93" s="1"/>
      <c r="M93" s="1">
        <f t="shared" si="33"/>
        <v>-4</v>
      </c>
      <c r="N93" s="1"/>
      <c r="O93" s="5" t="s">
        <v>95</v>
      </c>
      <c r="S93" s="7">
        <v>155239.62221990293</v>
      </c>
      <c r="T93" s="7">
        <v>158040.63309237477</v>
      </c>
      <c r="U93" s="7">
        <v>154176.29251843554</v>
      </c>
      <c r="V93" s="4">
        <f t="shared" si="34"/>
        <v>-0.024451563489248485</v>
      </c>
      <c r="W93" s="4">
        <f t="shared" si="31"/>
        <v>-0.006849602480745176</v>
      </c>
      <c r="Y93" s="113">
        <v>22657.47477520682</v>
      </c>
    </row>
    <row r="94" spans="1:25" ht="12.75">
      <c r="A94" s="1">
        <f t="shared" si="35"/>
        <v>59</v>
      </c>
      <c r="B94" s="1">
        <f t="shared" si="36"/>
        <v>56</v>
      </c>
      <c r="C94" s="2" t="s">
        <v>96</v>
      </c>
      <c r="D94" s="7">
        <v>174653.98950794284</v>
      </c>
      <c r="E94" s="7">
        <v>182844.40151882148</v>
      </c>
      <c r="F94" s="7">
        <v>187385.73268512485</v>
      </c>
      <c r="G94" s="4">
        <f t="shared" si="32"/>
        <v>0.024837135447299374</v>
      </c>
      <c r="H94" s="4">
        <f t="shared" si="30"/>
        <v>0.07289695021024989</v>
      </c>
      <c r="I94" s="1">
        <f t="shared" si="37"/>
        <v>2</v>
      </c>
      <c r="J94" s="1">
        <f t="shared" si="38"/>
        <v>0</v>
      </c>
      <c r="K94" s="1">
        <f t="shared" si="39"/>
        <v>0</v>
      </c>
      <c r="L94" s="1"/>
      <c r="M94" s="1">
        <f t="shared" si="33"/>
        <v>3</v>
      </c>
      <c r="N94" s="1"/>
      <c r="O94" s="5" t="s">
        <v>96</v>
      </c>
      <c r="S94" s="7">
        <v>174653.98950794284</v>
      </c>
      <c r="T94" s="7">
        <v>182844.40151882148</v>
      </c>
      <c r="U94" s="7">
        <v>187385.73268512485</v>
      </c>
      <c r="V94" s="4">
        <f t="shared" si="34"/>
        <v>0.024837135447299374</v>
      </c>
      <c r="W94" s="4">
        <f t="shared" si="31"/>
        <v>0.07289695021024989</v>
      </c>
      <c r="Y94" s="113">
        <v>14975.795893742557</v>
      </c>
    </row>
    <row r="95" spans="1:25" ht="12.75">
      <c r="A95" s="1">
        <f t="shared" si="35"/>
        <v>52</v>
      </c>
      <c r="B95" s="1">
        <f t="shared" si="36"/>
        <v>57</v>
      </c>
      <c r="C95" s="2" t="s">
        <v>97</v>
      </c>
      <c r="D95" s="7">
        <v>185130.88680540337</v>
      </c>
      <c r="E95" s="7">
        <v>193457.94022157733</v>
      </c>
      <c r="F95" s="7">
        <v>185886.67628644136</v>
      </c>
      <c r="G95" s="4">
        <f t="shared" si="32"/>
        <v>-0.03913648582458906</v>
      </c>
      <c r="H95" s="4">
        <f t="shared" si="30"/>
        <v>0.0040824602208728855</v>
      </c>
      <c r="I95" s="1">
        <f t="shared" si="37"/>
        <v>2</v>
      </c>
      <c r="J95" s="1">
        <f t="shared" si="38"/>
        <v>0</v>
      </c>
      <c r="K95" s="1">
        <f t="shared" si="39"/>
        <v>0</v>
      </c>
      <c r="L95" s="1"/>
      <c r="M95" s="1">
        <f t="shared" si="33"/>
        <v>-5</v>
      </c>
      <c r="N95" s="1"/>
      <c r="O95" s="5" t="s">
        <v>97</v>
      </c>
      <c r="S95" s="7">
        <v>185130.88680540337</v>
      </c>
      <c r="T95" s="7">
        <v>193457.94022157733</v>
      </c>
      <c r="U95" s="7">
        <v>185886.67628644136</v>
      </c>
      <c r="V95" s="4">
        <f t="shared" si="34"/>
        <v>-0.03913648582458906</v>
      </c>
      <c r="W95" s="4">
        <f t="shared" si="31"/>
        <v>0.0040824602208728855</v>
      </c>
      <c r="Y95" s="113">
        <v>17909.064130822837</v>
      </c>
    </row>
    <row r="96" spans="1:25" ht="12.75">
      <c r="A96" s="1">
        <f t="shared" si="35"/>
        <v>103</v>
      </c>
      <c r="B96" s="1">
        <f t="shared" si="36"/>
        <v>102</v>
      </c>
      <c r="C96" s="2" t="s">
        <v>98</v>
      </c>
      <c r="D96" s="7">
        <v>110280.21957141887</v>
      </c>
      <c r="E96" s="7">
        <v>113214.6949394503</v>
      </c>
      <c r="F96" s="7">
        <v>114281.34103818327</v>
      </c>
      <c r="G96" s="4">
        <f t="shared" si="32"/>
        <v>0.009421445681617735</v>
      </c>
      <c r="H96" s="4">
        <f t="shared" si="30"/>
        <v>0.03628140642368982</v>
      </c>
      <c r="I96" s="1">
        <f t="shared" si="37"/>
        <v>1</v>
      </c>
      <c r="J96" s="1">
        <f t="shared" si="38"/>
        <v>0</v>
      </c>
      <c r="K96" s="1">
        <f t="shared" si="39"/>
        <v>0</v>
      </c>
      <c r="L96" s="1"/>
      <c r="M96" s="1">
        <f t="shared" si="33"/>
        <v>1</v>
      </c>
      <c r="N96" s="1"/>
      <c r="O96" s="5" t="s">
        <v>98</v>
      </c>
      <c r="S96" s="7">
        <v>110280.21957141887</v>
      </c>
      <c r="T96" s="7">
        <v>113214.6949394503</v>
      </c>
      <c r="U96" s="7">
        <v>114281.34103818327</v>
      </c>
      <c r="V96" s="4">
        <f t="shared" si="34"/>
        <v>0.009421445681617735</v>
      </c>
      <c r="W96" s="4">
        <f t="shared" si="31"/>
        <v>0.03628140642368982</v>
      </c>
      <c r="Y96" s="113">
        <v>8109.666398273723</v>
      </c>
    </row>
    <row r="97" spans="1:25" ht="12.75">
      <c r="A97" s="1">
        <f t="shared" si="35"/>
        <v>75</v>
      </c>
      <c r="B97" s="1">
        <f t="shared" si="36"/>
        <v>85</v>
      </c>
      <c r="C97" s="2" t="s">
        <v>99</v>
      </c>
      <c r="D97" s="7">
        <v>156524.92144150237</v>
      </c>
      <c r="E97" s="7">
        <v>157177.27820160144</v>
      </c>
      <c r="F97" s="7">
        <v>153393.5795314631</v>
      </c>
      <c r="G97" s="4">
        <f t="shared" si="32"/>
        <v>-0.02407280946349788</v>
      </c>
      <c r="H97" s="4">
        <f t="shared" si="30"/>
        <v>-0.020005388798163715</v>
      </c>
      <c r="I97" s="1">
        <f t="shared" si="37"/>
        <v>1</v>
      </c>
      <c r="J97" s="1">
        <f t="shared" si="38"/>
        <v>0</v>
      </c>
      <c r="K97" s="1">
        <f t="shared" si="39"/>
        <v>0</v>
      </c>
      <c r="L97" s="1"/>
      <c r="M97" s="1">
        <f t="shared" si="33"/>
        <v>-10</v>
      </c>
      <c r="N97" s="1"/>
      <c r="O97" s="5" t="s">
        <v>99</v>
      </c>
      <c r="S97" s="7">
        <v>156524.92144150237</v>
      </c>
      <c r="T97" s="7">
        <v>157177.27820160144</v>
      </c>
      <c r="U97" s="7">
        <v>153393.5795314631</v>
      </c>
      <c r="V97" s="4">
        <f t="shared" si="34"/>
        <v>-0.02407280946349788</v>
      </c>
      <c r="W97" s="4">
        <f t="shared" si="31"/>
        <v>-0.020005388798163715</v>
      </c>
      <c r="Y97" s="113">
        <v>20316.425643663708</v>
      </c>
    </row>
    <row r="98" spans="1:25" ht="12.75">
      <c r="A98" s="1">
        <f t="shared" si="35"/>
        <v>28</v>
      </c>
      <c r="B98" s="1">
        <f t="shared" si="36"/>
        <v>32</v>
      </c>
      <c r="C98" s="2" t="s">
        <v>100</v>
      </c>
      <c r="D98" s="7">
        <v>229305.8635593031</v>
      </c>
      <c r="E98" s="7">
        <v>234225.35678700215</v>
      </c>
      <c r="F98" s="7">
        <v>241159.28102554916</v>
      </c>
      <c r="G98" s="4">
        <f t="shared" si="32"/>
        <v>0.02960364468503096</v>
      </c>
      <c r="H98" s="4">
        <f t="shared" si="30"/>
        <v>0.05169260516175389</v>
      </c>
      <c r="I98" s="1">
        <f t="shared" si="37"/>
        <v>3</v>
      </c>
      <c r="J98" s="1">
        <f t="shared" si="38"/>
        <v>0</v>
      </c>
      <c r="K98" s="1">
        <f t="shared" si="39"/>
        <v>0</v>
      </c>
      <c r="L98" s="1"/>
      <c r="M98" s="1">
        <f t="shared" si="33"/>
        <v>-4</v>
      </c>
      <c r="N98" s="1"/>
      <c r="O98" s="5" t="s">
        <v>100</v>
      </c>
      <c r="S98" s="7">
        <v>229305.8635593031</v>
      </c>
      <c r="T98" s="7">
        <v>234225.35678700215</v>
      </c>
      <c r="U98" s="7">
        <v>241159.28102554916</v>
      </c>
      <c r="V98" s="4">
        <f t="shared" si="34"/>
        <v>0.02960364468503096</v>
      </c>
      <c r="W98" s="4">
        <f t="shared" si="31"/>
        <v>0.05169260516175389</v>
      </c>
      <c r="Y98" s="113">
        <v>0</v>
      </c>
    </row>
    <row r="99" spans="1:25" ht="12.75">
      <c r="A99" s="1">
        <f t="shared" si="35"/>
        <v>93</v>
      </c>
      <c r="B99" s="1">
        <f t="shared" si="36"/>
        <v>91</v>
      </c>
      <c r="C99" s="2" t="s">
        <v>101</v>
      </c>
      <c r="D99" s="7">
        <v>135510.21533795158</v>
      </c>
      <c r="E99" s="7">
        <v>143840.50745980782</v>
      </c>
      <c r="F99" s="7">
        <v>145930.15508153557</v>
      </c>
      <c r="G99" s="4">
        <f t="shared" si="32"/>
        <v>0.014527532324728698</v>
      </c>
      <c r="H99" s="4">
        <f t="shared" si="30"/>
        <v>0.07689412726263845</v>
      </c>
      <c r="I99" s="1">
        <f t="shared" si="37"/>
        <v>1</v>
      </c>
      <c r="J99" s="1">
        <f t="shared" si="38"/>
        <v>0</v>
      </c>
      <c r="K99" s="1">
        <f t="shared" si="39"/>
        <v>0</v>
      </c>
      <c r="L99" s="1"/>
      <c r="M99" s="1">
        <f t="shared" si="33"/>
        <v>2</v>
      </c>
      <c r="N99" s="1"/>
      <c r="O99" s="5" t="s">
        <v>101</v>
      </c>
      <c r="S99" s="7">
        <v>135510.21533795158</v>
      </c>
      <c r="T99" s="7">
        <v>143840.50745980782</v>
      </c>
      <c r="U99" s="7">
        <v>145930.15508153557</v>
      </c>
      <c r="V99" s="4">
        <f t="shared" si="34"/>
        <v>0.014527532324728698</v>
      </c>
      <c r="W99" s="4">
        <f t="shared" si="31"/>
        <v>0.07689412726263845</v>
      </c>
      <c r="Y99" s="113">
        <v>14225.45420891777</v>
      </c>
    </row>
    <row r="100" spans="1:25" ht="12.75">
      <c r="A100" s="1">
        <f t="shared" si="35"/>
        <v>77</v>
      </c>
      <c r="B100" s="1">
        <f t="shared" si="36"/>
        <v>74</v>
      </c>
      <c r="C100" s="2" t="s">
        <v>102</v>
      </c>
      <c r="D100" s="7">
        <v>155439.4687868658</v>
      </c>
      <c r="E100" s="7">
        <v>161742.48272054936</v>
      </c>
      <c r="F100" s="7">
        <v>161981.52360641237</v>
      </c>
      <c r="G100" s="4">
        <f t="shared" si="32"/>
        <v>0.0014779103290754048</v>
      </c>
      <c r="H100" s="4">
        <f t="shared" si="30"/>
        <v>0.042087475405084396</v>
      </c>
      <c r="I100" s="1">
        <f t="shared" si="37"/>
        <v>2</v>
      </c>
      <c r="J100" s="1">
        <f t="shared" si="38"/>
        <v>0</v>
      </c>
      <c r="K100" s="1">
        <f t="shared" si="39"/>
        <v>0</v>
      </c>
      <c r="L100" s="1"/>
      <c r="M100" s="1">
        <f t="shared" si="33"/>
        <v>3</v>
      </c>
      <c r="N100" s="1"/>
      <c r="O100" s="5" t="s">
        <v>102</v>
      </c>
      <c r="S100" s="7">
        <v>155439.4687868658</v>
      </c>
      <c r="T100" s="7">
        <v>161742.48272054936</v>
      </c>
      <c r="U100" s="7">
        <v>161981.52360641237</v>
      </c>
      <c r="V100" s="4">
        <f t="shared" si="34"/>
        <v>0.0014779103290754048</v>
      </c>
      <c r="W100" s="4">
        <f t="shared" si="31"/>
        <v>0.042087475405084396</v>
      </c>
      <c r="Y100" s="113">
        <v>13311.105743725202</v>
      </c>
    </row>
    <row r="101" spans="4:25" ht="12.75">
      <c r="D101" s="7"/>
      <c r="E101" s="7"/>
      <c r="F101" s="7"/>
      <c r="G101" s="4"/>
      <c r="H101" s="4"/>
      <c r="M101" s="1"/>
      <c r="N101" s="1"/>
      <c r="O101" s="6" t="s">
        <v>7</v>
      </c>
      <c r="S101" s="7">
        <v>159957.97543902037</v>
      </c>
      <c r="T101" s="7">
        <v>164449.77750704795</v>
      </c>
      <c r="U101" s="7">
        <v>164616.29675478063</v>
      </c>
      <c r="V101" s="4">
        <f t="shared" si="34"/>
        <v>0.0010125842081212255</v>
      </c>
      <c r="W101" s="4">
        <f t="shared" si="31"/>
        <v>0.029122157260211834</v>
      </c>
      <c r="Y101" s="113">
        <v>6636.580822972872</v>
      </c>
    </row>
    <row r="102" spans="1:25" ht="12.75">
      <c r="A102" s="1">
        <f aca="true" t="shared" si="40" ref="A102:A109">RANK(D102,D$2:D$118)</f>
        <v>40</v>
      </c>
      <c r="B102" s="1">
        <f aca="true" t="shared" si="41" ref="B102:B109">RANK(F102,F$2:F$118)</f>
        <v>31</v>
      </c>
      <c r="C102" s="2" t="s">
        <v>103</v>
      </c>
      <c r="D102" s="7">
        <v>217218.5141067574</v>
      </c>
      <c r="E102" s="7">
        <v>237618.65745594606</v>
      </c>
      <c r="F102" s="7">
        <v>241516.75324650024</v>
      </c>
      <c r="G102" s="4">
        <f t="shared" si="32"/>
        <v>0.0164048388804523</v>
      </c>
      <c r="H102" s="4">
        <f t="shared" si="30"/>
        <v>0.1118608109426662</v>
      </c>
      <c r="I102" s="1">
        <f aca="true" t="shared" si="42" ref="I102:I109">IF(F102&lt;F$125,1,IF(F102&lt;F$126,2,IF(F102&lt;F$127,3,4)))</f>
        <v>3</v>
      </c>
      <c r="J102" s="1">
        <f aca="true" t="shared" si="43" ref="J102:J109">IF(I102=J$1,1,0)</f>
        <v>0</v>
      </c>
      <c r="K102" s="1">
        <f aca="true" t="shared" si="44" ref="K102:K109">+J102*H102</f>
        <v>0</v>
      </c>
      <c r="L102" s="1"/>
      <c r="M102" s="1">
        <f t="shared" si="33"/>
        <v>9</v>
      </c>
      <c r="N102" s="1"/>
      <c r="O102" s="5" t="s">
        <v>103</v>
      </c>
      <c r="S102" s="7">
        <v>217218.5141067574</v>
      </c>
      <c r="T102" s="7">
        <v>237618.65745594606</v>
      </c>
      <c r="U102" s="7">
        <v>241516.75324650024</v>
      </c>
      <c r="V102" s="4">
        <f t="shared" si="34"/>
        <v>0.0164048388804523</v>
      </c>
      <c r="W102" s="4">
        <f t="shared" si="31"/>
        <v>0.1118608109426662</v>
      </c>
      <c r="Y102" s="113">
        <v>0</v>
      </c>
    </row>
    <row r="103" spans="1:25" ht="12.75">
      <c r="A103" s="1">
        <f t="shared" si="40"/>
        <v>42</v>
      </c>
      <c r="B103" s="1">
        <f t="shared" si="41"/>
        <v>44</v>
      </c>
      <c r="C103" s="2" t="s">
        <v>104</v>
      </c>
      <c r="D103" s="7">
        <v>214548.08441332672</v>
      </c>
      <c r="E103" s="7">
        <v>213888.3143620136</v>
      </c>
      <c r="F103" s="7">
        <v>214303.46984558742</v>
      </c>
      <c r="G103" s="4">
        <f t="shared" si="32"/>
        <v>0.0019409918901467371</v>
      </c>
      <c r="H103" s="4">
        <f t="shared" si="30"/>
        <v>-0.0011401386705838235</v>
      </c>
      <c r="I103" s="1">
        <f t="shared" si="42"/>
        <v>3</v>
      </c>
      <c r="J103" s="1">
        <f t="shared" si="43"/>
        <v>0</v>
      </c>
      <c r="K103" s="1">
        <f t="shared" si="44"/>
        <v>0</v>
      </c>
      <c r="L103" s="1"/>
      <c r="M103" s="1">
        <f t="shared" si="33"/>
        <v>-2</v>
      </c>
      <c r="N103" s="1"/>
      <c r="O103" s="5" t="s">
        <v>104</v>
      </c>
      <c r="S103" s="7">
        <v>214548.08441332672</v>
      </c>
      <c r="T103" s="7">
        <v>213888.3143620136</v>
      </c>
      <c r="U103" s="7">
        <v>214303.46984558742</v>
      </c>
      <c r="V103" s="4">
        <f t="shared" si="34"/>
        <v>0.0019409918901467371</v>
      </c>
      <c r="W103" s="4">
        <f t="shared" si="31"/>
        <v>-0.0011401386705838235</v>
      </c>
      <c r="Y103" s="113">
        <v>10803.819648327364</v>
      </c>
    </row>
    <row r="104" spans="1:25" ht="12.75">
      <c r="A104" s="1">
        <f t="shared" si="40"/>
        <v>58</v>
      </c>
      <c r="B104" s="1">
        <f t="shared" si="41"/>
        <v>59</v>
      </c>
      <c r="C104" s="2" t="s">
        <v>105</v>
      </c>
      <c r="D104" s="7">
        <v>177473.81613624413</v>
      </c>
      <c r="E104" s="7">
        <v>185808.26146879178</v>
      </c>
      <c r="F104" s="7">
        <v>185130.12345958143</v>
      </c>
      <c r="G104" s="4">
        <f t="shared" si="32"/>
        <v>-0.0036496655415090284</v>
      </c>
      <c r="H104" s="4">
        <f t="shared" si="30"/>
        <v>0.04314048962276029</v>
      </c>
      <c r="I104" s="1">
        <f t="shared" si="42"/>
        <v>2</v>
      </c>
      <c r="J104" s="1">
        <f t="shared" si="43"/>
        <v>0</v>
      </c>
      <c r="K104" s="1">
        <f t="shared" si="44"/>
        <v>0</v>
      </c>
      <c r="L104" s="1"/>
      <c r="M104" s="1">
        <f t="shared" si="33"/>
        <v>-1</v>
      </c>
      <c r="N104" s="1"/>
      <c r="O104" s="5" t="s">
        <v>105</v>
      </c>
      <c r="S104" s="7">
        <v>177473.81613624413</v>
      </c>
      <c r="T104" s="7">
        <v>185808.26146879178</v>
      </c>
      <c r="U104" s="7">
        <v>185130.12345958143</v>
      </c>
      <c r="V104" s="4">
        <f t="shared" si="34"/>
        <v>-0.0036496655415090284</v>
      </c>
      <c r="W104" s="4">
        <f t="shared" si="31"/>
        <v>0.04314048962276029</v>
      </c>
      <c r="Y104" s="113">
        <v>6721.429285371181</v>
      </c>
    </row>
    <row r="105" spans="1:25" ht="12.75">
      <c r="A105" s="1">
        <f t="shared" si="40"/>
        <v>105</v>
      </c>
      <c r="B105" s="1">
        <f t="shared" si="41"/>
        <v>105</v>
      </c>
      <c r="C105" s="2" t="s">
        <v>106</v>
      </c>
      <c r="D105" s="7">
        <v>105505.7667615899</v>
      </c>
      <c r="E105" s="7">
        <v>107005.5449108404</v>
      </c>
      <c r="F105" s="7">
        <v>107418.42011138181</v>
      </c>
      <c r="G105" s="4">
        <f t="shared" si="32"/>
        <v>0.003858446783159053</v>
      </c>
      <c r="H105" s="4">
        <f t="shared" si="30"/>
        <v>0.018128424715531555</v>
      </c>
      <c r="I105" s="1">
        <f t="shared" si="42"/>
        <v>1</v>
      </c>
      <c r="J105" s="1">
        <f t="shared" si="43"/>
        <v>0</v>
      </c>
      <c r="K105" s="1">
        <f t="shared" si="44"/>
        <v>0</v>
      </c>
      <c r="L105" s="1"/>
      <c r="M105" s="1">
        <f t="shared" si="33"/>
        <v>0</v>
      </c>
      <c r="N105" s="1"/>
      <c r="O105" s="5" t="s">
        <v>106</v>
      </c>
      <c r="S105" s="7">
        <v>105505.7667615899</v>
      </c>
      <c r="T105" s="7">
        <v>107005.5449108404</v>
      </c>
      <c r="U105" s="7">
        <v>107418.42011138181</v>
      </c>
      <c r="V105" s="4">
        <f t="shared" si="34"/>
        <v>0.003858446783159053</v>
      </c>
      <c r="W105" s="4">
        <f t="shared" si="31"/>
        <v>0.018128424715531555</v>
      </c>
      <c r="Y105" s="113">
        <v>8856.955194487382</v>
      </c>
    </row>
    <row r="106" spans="1:25" ht="12.75">
      <c r="A106" s="1">
        <f t="shared" si="40"/>
        <v>26</v>
      </c>
      <c r="B106" s="1">
        <f t="shared" si="41"/>
        <v>28</v>
      </c>
      <c r="C106" s="2" t="s">
        <v>107</v>
      </c>
      <c r="D106" s="7">
        <v>237885.1115575606</v>
      </c>
      <c r="E106" s="7">
        <v>251437.6405320745</v>
      </c>
      <c r="F106" s="7">
        <v>248508.84456580505</v>
      </c>
      <c r="G106" s="4">
        <f t="shared" si="32"/>
        <v>-0.011648200166338385</v>
      </c>
      <c r="H106" s="4">
        <f t="shared" si="30"/>
        <v>0.04465909168793791</v>
      </c>
      <c r="I106" s="1">
        <f t="shared" si="42"/>
        <v>3</v>
      </c>
      <c r="J106" s="1">
        <f t="shared" si="43"/>
        <v>0</v>
      </c>
      <c r="K106" s="1">
        <f t="shared" si="44"/>
        <v>0</v>
      </c>
      <c r="L106" s="1"/>
      <c r="M106" s="1">
        <f t="shared" si="33"/>
        <v>-2</v>
      </c>
      <c r="N106" s="1"/>
      <c r="O106" s="5" t="s">
        <v>107</v>
      </c>
      <c r="S106" s="7">
        <v>237885.1115575606</v>
      </c>
      <c r="T106" s="7">
        <v>251437.6405320745</v>
      </c>
      <c r="U106" s="7">
        <v>248508.84456580505</v>
      </c>
      <c r="V106" s="4">
        <f t="shared" si="34"/>
        <v>-0.011648200166338385</v>
      </c>
      <c r="W106" s="4">
        <f t="shared" si="31"/>
        <v>0.04465909168793791</v>
      </c>
      <c r="Y106" s="113">
        <v>5676.090203155181</v>
      </c>
    </row>
    <row r="107" spans="1:25" ht="12.75">
      <c r="A107" s="1">
        <f t="shared" si="40"/>
        <v>71</v>
      </c>
      <c r="B107" s="1">
        <f t="shared" si="41"/>
        <v>68</v>
      </c>
      <c r="C107" s="2" t="s">
        <v>108</v>
      </c>
      <c r="D107" s="7">
        <v>162992.20239909142</v>
      </c>
      <c r="E107" s="7">
        <v>169680.7492252292</v>
      </c>
      <c r="F107" s="7">
        <v>171263.03656362582</v>
      </c>
      <c r="G107" s="4">
        <f t="shared" si="32"/>
        <v>0.009325084581612408</v>
      </c>
      <c r="H107" s="4">
        <f t="shared" si="30"/>
        <v>0.05074374137409965</v>
      </c>
      <c r="I107" s="1">
        <f t="shared" si="42"/>
        <v>2</v>
      </c>
      <c r="J107" s="1">
        <f t="shared" si="43"/>
        <v>0</v>
      </c>
      <c r="K107" s="1">
        <f t="shared" si="44"/>
        <v>0</v>
      </c>
      <c r="L107" s="1"/>
      <c r="M107" s="1">
        <f t="shared" si="33"/>
        <v>3</v>
      </c>
      <c r="N107" s="1"/>
      <c r="O107" s="5" t="s">
        <v>108</v>
      </c>
      <c r="S107" s="7">
        <v>162992.20239909142</v>
      </c>
      <c r="T107" s="7">
        <v>169680.7492252292</v>
      </c>
      <c r="U107" s="7">
        <v>171263.03656362582</v>
      </c>
      <c r="V107" s="4">
        <f t="shared" si="34"/>
        <v>0.009325084581612408</v>
      </c>
      <c r="W107" s="4">
        <f t="shared" si="31"/>
        <v>0.05074374137409965</v>
      </c>
      <c r="Y107" s="113">
        <v>0</v>
      </c>
    </row>
    <row r="108" spans="1:25" ht="12.75">
      <c r="A108" s="1">
        <f t="shared" si="40"/>
        <v>39</v>
      </c>
      <c r="B108" s="1">
        <f t="shared" si="41"/>
        <v>40</v>
      </c>
      <c r="C108" s="2" t="s">
        <v>109</v>
      </c>
      <c r="D108" s="7">
        <v>218515.25553072625</v>
      </c>
      <c r="E108" s="7">
        <v>226016.80780562785</v>
      </c>
      <c r="F108" s="7">
        <v>227252.55190743526</v>
      </c>
      <c r="G108" s="4">
        <f t="shared" si="32"/>
        <v>0.005467487634238877</v>
      </c>
      <c r="H108" s="4">
        <f t="shared" si="30"/>
        <v>0.039984834722353924</v>
      </c>
      <c r="I108" s="1">
        <f t="shared" si="42"/>
        <v>3</v>
      </c>
      <c r="J108" s="1">
        <f t="shared" si="43"/>
        <v>0</v>
      </c>
      <c r="K108" s="1">
        <f t="shared" si="44"/>
        <v>0</v>
      </c>
      <c r="L108" s="1"/>
      <c r="M108" s="1">
        <f t="shared" si="33"/>
        <v>-1</v>
      </c>
      <c r="O108" s="5" t="s">
        <v>109</v>
      </c>
      <c r="S108" s="7">
        <v>218515.25553072625</v>
      </c>
      <c r="T108" s="7">
        <v>226016.80780562785</v>
      </c>
      <c r="U108" s="7">
        <v>227252.55190743526</v>
      </c>
      <c r="V108" s="4">
        <f t="shared" si="34"/>
        <v>0.005467487634238877</v>
      </c>
      <c r="W108" s="4">
        <f t="shared" si="31"/>
        <v>0.039984834722353924</v>
      </c>
      <c r="Y108" s="113">
        <v>0</v>
      </c>
    </row>
    <row r="109" spans="1:25" ht="12.75">
      <c r="A109" s="1">
        <f t="shared" si="40"/>
        <v>73</v>
      </c>
      <c r="B109" s="1">
        <f t="shared" si="41"/>
        <v>73</v>
      </c>
      <c r="C109" s="2" t="s">
        <v>110</v>
      </c>
      <c r="D109" s="7">
        <v>158751.5784549154</v>
      </c>
      <c r="E109" s="7">
        <v>160468.55309079957</v>
      </c>
      <c r="F109" s="7">
        <v>164275.64111010698</v>
      </c>
      <c r="G109" s="4">
        <f t="shared" si="32"/>
        <v>0.023724823001010087</v>
      </c>
      <c r="H109" s="4">
        <f t="shared" si="30"/>
        <v>0.03479689908570194</v>
      </c>
      <c r="I109" s="1">
        <f t="shared" si="42"/>
        <v>2</v>
      </c>
      <c r="J109" s="1">
        <f t="shared" si="43"/>
        <v>0</v>
      </c>
      <c r="K109" s="1">
        <f t="shared" si="44"/>
        <v>0</v>
      </c>
      <c r="L109" s="1"/>
      <c r="M109" s="1">
        <f t="shared" si="33"/>
        <v>0</v>
      </c>
      <c r="O109" s="5" t="s">
        <v>110</v>
      </c>
      <c r="S109" s="7">
        <v>158751.5784549154</v>
      </c>
      <c r="T109" s="7">
        <v>160468.55309079957</v>
      </c>
      <c r="U109" s="7">
        <v>164275.64111010698</v>
      </c>
      <c r="V109" s="4">
        <f t="shared" si="34"/>
        <v>0.023724823001010087</v>
      </c>
      <c r="W109" s="4">
        <f t="shared" si="31"/>
        <v>0.03479689908570194</v>
      </c>
      <c r="Y109" s="113">
        <v>9470.553599260136</v>
      </c>
    </row>
    <row r="110" spans="4:25" ht="12.75">
      <c r="D110" s="7"/>
      <c r="E110" s="7"/>
      <c r="F110" s="7"/>
      <c r="G110" s="4"/>
      <c r="H110" s="4"/>
      <c r="M110" s="1"/>
      <c r="O110" s="6" t="s">
        <v>8</v>
      </c>
      <c r="S110" s="7">
        <v>184072.1013561477</v>
      </c>
      <c r="T110" s="7">
        <v>191669.5045779946</v>
      </c>
      <c r="U110" s="7">
        <v>192330.1248925465</v>
      </c>
      <c r="V110" s="4">
        <f t="shared" si="34"/>
        <v>0.00344666365161439</v>
      </c>
      <c r="W110" s="4">
        <f t="shared" si="31"/>
        <v>0.04486298290483992</v>
      </c>
      <c r="Y110" s="113">
        <v>0</v>
      </c>
    </row>
    <row r="111" spans="1:25" ht="12.75">
      <c r="A111" s="1">
        <f aca="true" t="shared" si="45" ref="A111:A118">RANK(D111,D$2:D$118)</f>
        <v>104</v>
      </c>
      <c r="B111" s="1">
        <f aca="true" t="shared" si="46" ref="B111:B118">RANK(F111,F$2:F$118)</f>
        <v>106</v>
      </c>
      <c r="C111" s="2" t="s">
        <v>111</v>
      </c>
      <c r="D111" s="7">
        <v>106434.45018828493</v>
      </c>
      <c r="E111" s="7">
        <v>104778.99943220988</v>
      </c>
      <c r="F111" s="7">
        <v>105402.52592955406</v>
      </c>
      <c r="G111" s="4">
        <f t="shared" si="32"/>
        <v>0.005950872796295359</v>
      </c>
      <c r="H111" s="4">
        <f t="shared" si="30"/>
        <v>-0.009695397090936031</v>
      </c>
      <c r="I111" s="1">
        <f aca="true" t="shared" si="47" ref="I111:I118">IF(F111&lt;F$125,1,IF(F111&lt;F$126,2,IF(F111&lt;F$127,3,4)))</f>
        <v>1</v>
      </c>
      <c r="J111" s="1">
        <f aca="true" t="shared" si="48" ref="J111:J118">IF(I111=J$1,1,0)</f>
        <v>0</v>
      </c>
      <c r="K111" s="1">
        <f aca="true" t="shared" si="49" ref="K111:K118">+J111*H111</f>
        <v>0</v>
      </c>
      <c r="L111" s="1"/>
      <c r="M111" s="1">
        <f t="shared" si="33"/>
        <v>-2</v>
      </c>
      <c r="O111" s="5" t="s">
        <v>111</v>
      </c>
      <c r="S111" s="7">
        <v>106434.45018828493</v>
      </c>
      <c r="T111" s="7">
        <v>104778.99943220988</v>
      </c>
      <c r="U111" s="7">
        <v>105402.52592955406</v>
      </c>
      <c r="V111" s="4">
        <f t="shared" si="34"/>
        <v>0.005950872796295359</v>
      </c>
      <c r="W111" s="4">
        <f t="shared" si="31"/>
        <v>-0.009695397090936031</v>
      </c>
      <c r="Y111" s="113">
        <v>3709.593870965953</v>
      </c>
    </row>
    <row r="112" spans="1:25" ht="12.75">
      <c r="A112" s="1">
        <f t="shared" si="45"/>
        <v>64</v>
      </c>
      <c r="B112" s="1">
        <f t="shared" si="46"/>
        <v>62</v>
      </c>
      <c r="C112" s="2" t="s">
        <v>112</v>
      </c>
      <c r="D112" s="7">
        <v>170642.73899743063</v>
      </c>
      <c r="E112" s="7">
        <v>175860.94325087382</v>
      </c>
      <c r="F112" s="7">
        <v>178334.90471113057</v>
      </c>
      <c r="G112" s="4">
        <f t="shared" si="32"/>
        <v>0.014067714038855872</v>
      </c>
      <c r="H112" s="4">
        <f t="shared" si="30"/>
        <v>0.0450776034122129</v>
      </c>
      <c r="I112" s="1">
        <f t="shared" si="47"/>
        <v>2</v>
      </c>
      <c r="J112" s="1">
        <f t="shared" si="48"/>
        <v>0</v>
      </c>
      <c r="K112" s="1">
        <f t="shared" si="49"/>
        <v>0</v>
      </c>
      <c r="L112" s="1"/>
      <c r="M112" s="1">
        <f t="shared" si="33"/>
        <v>2</v>
      </c>
      <c r="O112" s="5" t="s">
        <v>112</v>
      </c>
      <c r="S112" s="7">
        <v>170642.73899743063</v>
      </c>
      <c r="T112" s="7">
        <v>175860.94325087382</v>
      </c>
      <c r="U112" s="7">
        <v>178334.90471113057</v>
      </c>
      <c r="V112" s="4">
        <f t="shared" si="34"/>
        <v>0.014067714038855872</v>
      </c>
      <c r="W112" s="4">
        <f t="shared" si="31"/>
        <v>0.0450776034122129</v>
      </c>
      <c r="Y112" s="113">
        <v>11243.623625811393</v>
      </c>
    </row>
    <row r="113" spans="1:25" ht="12.75">
      <c r="A113" s="1">
        <f t="shared" si="45"/>
        <v>95</v>
      </c>
      <c r="B113" s="1">
        <f t="shared" si="46"/>
        <v>100</v>
      </c>
      <c r="C113" s="2" t="s">
        <v>113</v>
      </c>
      <c r="D113" s="7">
        <v>131174.77436003424</v>
      </c>
      <c r="E113" s="7">
        <v>127002.56702676526</v>
      </c>
      <c r="F113" s="7">
        <v>124352.8699800849</v>
      </c>
      <c r="G113" s="4">
        <f t="shared" si="32"/>
        <v>-0.02086333456647338</v>
      </c>
      <c r="H113" s="4">
        <f t="shared" si="30"/>
        <v>-0.05200622157142287</v>
      </c>
      <c r="I113" s="1">
        <f t="shared" si="47"/>
        <v>1</v>
      </c>
      <c r="J113" s="1">
        <f t="shared" si="48"/>
        <v>0</v>
      </c>
      <c r="K113" s="1">
        <f t="shared" si="49"/>
        <v>0</v>
      </c>
      <c r="L113" s="1"/>
      <c r="M113" s="1">
        <f t="shared" si="33"/>
        <v>-5</v>
      </c>
      <c r="O113" s="5" t="s">
        <v>113</v>
      </c>
      <c r="S113" s="7">
        <v>131174.77436003424</v>
      </c>
      <c r="T113" s="7">
        <v>127002.56702676526</v>
      </c>
      <c r="U113" s="7">
        <v>124352.8699800849</v>
      </c>
      <c r="V113" s="4">
        <f t="shared" si="34"/>
        <v>-0.02086333456647338</v>
      </c>
      <c r="W113" s="4">
        <f t="shared" si="31"/>
        <v>-0.05200622157142287</v>
      </c>
      <c r="Y113" s="113">
        <v>10913.648031373523</v>
      </c>
    </row>
    <row r="114" spans="1:25" ht="12.75">
      <c r="A114" s="1">
        <f t="shared" si="45"/>
        <v>94</v>
      </c>
      <c r="B114" s="1">
        <f t="shared" si="46"/>
        <v>95</v>
      </c>
      <c r="C114" s="2" t="s">
        <v>114</v>
      </c>
      <c r="D114" s="7">
        <v>135396.0716869196</v>
      </c>
      <c r="E114" s="7">
        <v>136808.82933464975</v>
      </c>
      <c r="F114" s="7">
        <v>135486.83769271523</v>
      </c>
      <c r="G114" s="4">
        <f t="shared" si="32"/>
        <v>-0.009663057920777818</v>
      </c>
      <c r="H114" s="4">
        <f t="shared" si="30"/>
        <v>0.0006703739973010769</v>
      </c>
      <c r="I114" s="1">
        <f t="shared" si="47"/>
        <v>1</v>
      </c>
      <c r="J114" s="1">
        <f t="shared" si="48"/>
        <v>0</v>
      </c>
      <c r="K114" s="1">
        <f t="shared" si="49"/>
        <v>0</v>
      </c>
      <c r="L114" s="1"/>
      <c r="M114" s="1">
        <f t="shared" si="33"/>
        <v>-1</v>
      </c>
      <c r="O114" s="5" t="s">
        <v>114</v>
      </c>
      <c r="S114" s="7">
        <v>135396.0716869196</v>
      </c>
      <c r="T114" s="7">
        <v>136808.82933464975</v>
      </c>
      <c r="U114" s="7">
        <v>135486.83769271523</v>
      </c>
      <c r="V114" s="4">
        <f t="shared" si="34"/>
        <v>-0.009663057920777818</v>
      </c>
      <c r="W114" s="4">
        <f t="shared" si="31"/>
        <v>0.0006703739973010769</v>
      </c>
      <c r="Y114" s="113">
        <v>14570.203432316106</v>
      </c>
    </row>
    <row r="115" spans="1:25" ht="12.75">
      <c r="A115" s="1">
        <f t="shared" si="45"/>
        <v>37</v>
      </c>
      <c r="B115" s="1">
        <f t="shared" si="46"/>
        <v>36</v>
      </c>
      <c r="C115" s="2" t="s">
        <v>115</v>
      </c>
      <c r="D115" s="7">
        <v>220728.59277276738</v>
      </c>
      <c r="E115" s="7">
        <v>228466.97108886228</v>
      </c>
      <c r="F115" s="7">
        <v>231732.02315568083</v>
      </c>
      <c r="G115" s="4">
        <f t="shared" si="32"/>
        <v>0.014291133861745742</v>
      </c>
      <c r="H115" s="4">
        <f t="shared" si="30"/>
        <v>0.049850498499943274</v>
      </c>
      <c r="I115" s="1">
        <f t="shared" si="47"/>
        <v>3</v>
      </c>
      <c r="J115" s="1">
        <f t="shared" si="48"/>
        <v>0</v>
      </c>
      <c r="K115" s="1">
        <f t="shared" si="49"/>
        <v>0</v>
      </c>
      <c r="L115" s="1"/>
      <c r="M115" s="1">
        <f t="shared" si="33"/>
        <v>1</v>
      </c>
      <c r="O115" s="5" t="s">
        <v>115</v>
      </c>
      <c r="S115" s="7">
        <v>220728.59277276738</v>
      </c>
      <c r="T115" s="7">
        <v>228466.97108886228</v>
      </c>
      <c r="U115" s="7">
        <v>231732.02315568083</v>
      </c>
      <c r="V115" s="4">
        <f t="shared" si="34"/>
        <v>0.014291133861745742</v>
      </c>
      <c r="W115" s="4">
        <f t="shared" si="31"/>
        <v>0.049850498499943274</v>
      </c>
      <c r="Y115" s="113">
        <v>10162.508523593831</v>
      </c>
    </row>
    <row r="116" spans="1:25" ht="12.75">
      <c r="A116" s="1">
        <f t="shared" si="45"/>
        <v>88</v>
      </c>
      <c r="B116" s="1">
        <f t="shared" si="46"/>
        <v>92</v>
      </c>
      <c r="C116" s="2" t="s">
        <v>116</v>
      </c>
      <c r="D116" s="7">
        <v>145369.96866160777</v>
      </c>
      <c r="E116" s="7">
        <v>146184.4778490979</v>
      </c>
      <c r="F116" s="7">
        <v>145928.98268794394</v>
      </c>
      <c r="G116" s="4">
        <f t="shared" si="32"/>
        <v>-0.0017477584823861747</v>
      </c>
      <c r="H116" s="4">
        <f t="shared" si="30"/>
        <v>0.0038454574317026147</v>
      </c>
      <c r="I116" s="1">
        <f t="shared" si="47"/>
        <v>1</v>
      </c>
      <c r="J116" s="1">
        <f t="shared" si="48"/>
        <v>0</v>
      </c>
      <c r="K116" s="1">
        <f t="shared" si="49"/>
        <v>0</v>
      </c>
      <c r="L116" s="1"/>
      <c r="M116" s="1">
        <f t="shared" si="33"/>
        <v>-4</v>
      </c>
      <c r="O116" s="5" t="s">
        <v>116</v>
      </c>
      <c r="S116" s="7">
        <v>145369.96866160777</v>
      </c>
      <c r="T116" s="7">
        <v>146184.4778490979</v>
      </c>
      <c r="U116" s="7">
        <v>145928.98268794394</v>
      </c>
      <c r="V116" s="4">
        <f t="shared" si="34"/>
        <v>-0.0017477584823861747</v>
      </c>
      <c r="W116" s="4">
        <f t="shared" si="31"/>
        <v>0.0038454574317026147</v>
      </c>
      <c r="Y116" s="113">
        <v>7472.698963067291</v>
      </c>
    </row>
    <row r="117" spans="1:25" ht="12.75">
      <c r="A117" s="1">
        <f t="shared" si="45"/>
        <v>76</v>
      </c>
      <c r="B117" s="1">
        <f t="shared" si="46"/>
        <v>75</v>
      </c>
      <c r="C117" s="2" t="s">
        <v>117</v>
      </c>
      <c r="D117" s="7">
        <v>155857.79025278578</v>
      </c>
      <c r="E117" s="7">
        <v>162105.60775022663</v>
      </c>
      <c r="F117" s="7">
        <v>161610.09070786842</v>
      </c>
      <c r="G117" s="4">
        <f t="shared" si="32"/>
        <v>-0.0030567544777457822</v>
      </c>
      <c r="H117" s="4">
        <f t="shared" si="30"/>
        <v>0.03690736565527453</v>
      </c>
      <c r="I117" s="1">
        <f t="shared" si="47"/>
        <v>2</v>
      </c>
      <c r="J117" s="1">
        <f t="shared" si="48"/>
        <v>0</v>
      </c>
      <c r="K117" s="1">
        <f t="shared" si="49"/>
        <v>0</v>
      </c>
      <c r="L117" s="1"/>
      <c r="M117" s="1">
        <f t="shared" si="33"/>
        <v>1</v>
      </c>
      <c r="O117" s="5" t="s">
        <v>117</v>
      </c>
      <c r="S117" s="7">
        <v>155857.79025278578</v>
      </c>
      <c r="T117" s="7">
        <v>162105.60775022663</v>
      </c>
      <c r="U117" s="7">
        <v>161610.09070786842</v>
      </c>
      <c r="V117" s="4">
        <f t="shared" si="34"/>
        <v>-0.0030567544777457822</v>
      </c>
      <c r="W117" s="4">
        <f t="shared" si="31"/>
        <v>0.03690736565527453</v>
      </c>
      <c r="Y117" s="113">
        <v>8313.798421385058</v>
      </c>
    </row>
    <row r="118" spans="1:25" ht="12.75">
      <c r="A118" s="1">
        <f t="shared" si="45"/>
        <v>36</v>
      </c>
      <c r="B118" s="1">
        <f t="shared" si="46"/>
        <v>33</v>
      </c>
      <c r="C118" s="2" t="s">
        <v>118</v>
      </c>
      <c r="D118" s="7">
        <v>221997.84561506202</v>
      </c>
      <c r="E118" s="7">
        <v>243005.69447373986</v>
      </c>
      <c r="F118" s="7">
        <v>240540.93497549486</v>
      </c>
      <c r="G118" s="4">
        <f t="shared" si="32"/>
        <v>-0.010142805515659825</v>
      </c>
      <c r="H118" s="4">
        <f t="shared" si="30"/>
        <v>0.0835282401460149</v>
      </c>
      <c r="I118" s="1">
        <f t="shared" si="47"/>
        <v>3</v>
      </c>
      <c r="J118" s="1">
        <f t="shared" si="48"/>
        <v>0</v>
      </c>
      <c r="K118" s="1">
        <f t="shared" si="49"/>
        <v>0</v>
      </c>
      <c r="L118" s="1"/>
      <c r="M118" s="1">
        <f t="shared" si="33"/>
        <v>3</v>
      </c>
      <c r="O118" s="5" t="s">
        <v>118</v>
      </c>
      <c r="S118" s="7">
        <v>221997.84561506202</v>
      </c>
      <c r="T118" s="7">
        <v>243005.69447373986</v>
      </c>
      <c r="U118" s="7">
        <v>240540.93497549486</v>
      </c>
      <c r="V118" s="4">
        <f t="shared" si="34"/>
        <v>-0.010142805515659825</v>
      </c>
      <c r="W118" s="4">
        <f t="shared" si="31"/>
        <v>0.0835282401460149</v>
      </c>
      <c r="Y118" s="113">
        <v>4750.434677986515</v>
      </c>
    </row>
    <row r="119" spans="2:25" ht="12.75">
      <c r="B119" s="1"/>
      <c r="C119" s="1"/>
      <c r="D119" s="7"/>
      <c r="E119" s="7"/>
      <c r="F119" s="7"/>
      <c r="G119" s="4"/>
      <c r="H119" s="4"/>
      <c r="O119" s="6" t="s">
        <v>9</v>
      </c>
      <c r="S119" s="7">
        <v>163559.69112374564</v>
      </c>
      <c r="T119" s="7">
        <v>168636.4413630542</v>
      </c>
      <c r="U119" s="7">
        <v>168810.2607003887</v>
      </c>
      <c r="V119" s="4">
        <f t="shared" si="34"/>
        <v>0.0010307341398427816</v>
      </c>
      <c r="W119" s="4">
        <f t="shared" si="31"/>
        <v>0.032101855540131785</v>
      </c>
      <c r="Y119" s="113">
        <v>4388.95780294374</v>
      </c>
    </row>
    <row r="120" spans="2:23" ht="12.75">
      <c r="B120" s="1"/>
      <c r="C120" s="1"/>
      <c r="D120" s="7"/>
      <c r="E120" s="7"/>
      <c r="F120" s="7"/>
      <c r="G120" s="7"/>
      <c r="H120" s="4"/>
      <c r="I120" t="s">
        <v>132</v>
      </c>
      <c r="K120" s="1">
        <f>SUM(K2:K118)</f>
        <v>1.9647538776272484</v>
      </c>
      <c r="L120" s="1"/>
      <c r="M120" s="1"/>
      <c r="O120" s="6" t="s">
        <v>125</v>
      </c>
      <c r="S120" s="7">
        <v>260567.27656439063</v>
      </c>
      <c r="T120" s="7">
        <v>275363.95540165796</v>
      </c>
      <c r="U120" s="7">
        <v>275353.44712546346</v>
      </c>
      <c r="V120" s="4">
        <f t="shared" si="34"/>
        <v>-3.816140779633326E-05</v>
      </c>
      <c r="W120" s="4">
        <f t="shared" si="31"/>
        <v>0.05674607631483952</v>
      </c>
    </row>
    <row r="121" spans="2:11" ht="12.75">
      <c r="B121" s="1"/>
      <c r="C121" s="1"/>
      <c r="H121" s="8"/>
      <c r="I121" t="s">
        <v>133</v>
      </c>
      <c r="K121">
        <f>SUM(J2:J118)</f>
        <v>27</v>
      </c>
    </row>
    <row r="122" spans="2:13" ht="12.75">
      <c r="B122" s="1"/>
      <c r="C122" s="1"/>
      <c r="I122" t="s">
        <v>134</v>
      </c>
      <c r="K122" s="9">
        <f>+K120/K121</f>
        <v>0.07276866213434253</v>
      </c>
      <c r="L122" s="9"/>
      <c r="M122" s="9"/>
    </row>
    <row r="125" spans="4:8" ht="12.75">
      <c r="D125" t="s">
        <v>126</v>
      </c>
      <c r="F125">
        <f>QUARTILE(F$2:F$118,1)</f>
        <v>154359.63261452885</v>
      </c>
      <c r="H125" s="9">
        <v>-0.01109098533881903</v>
      </c>
    </row>
    <row r="126" spans="4:8" ht="12.75">
      <c r="D126" t="s">
        <v>127</v>
      </c>
      <c r="F126">
        <f>QUARTILE(F$2:F$118,2)</f>
        <v>189909.7903495987</v>
      </c>
      <c r="H126" s="9">
        <v>0.005211389264295541</v>
      </c>
    </row>
    <row r="127" spans="4:8" ht="12.75">
      <c r="D127" t="s">
        <v>128</v>
      </c>
      <c r="F127">
        <f>QUARTILE(F$2:F$118,3)</f>
        <v>249251.39809142824</v>
      </c>
      <c r="H127" s="9">
        <v>0.01654258225392096</v>
      </c>
    </row>
    <row r="128" spans="4:8" ht="12.75">
      <c r="D128" t="s">
        <v>129</v>
      </c>
      <c r="F128">
        <f>QUARTILE(F$2:F$118,4)</f>
        <v>485827.3393903261</v>
      </c>
      <c r="H128" s="9">
        <v>0.035566944038746405</v>
      </c>
    </row>
    <row r="130" spans="6:8" ht="12.75">
      <c r="F130" s="10" t="s">
        <v>135</v>
      </c>
      <c r="G130">
        <f>COUNTIF(G2:G118,"&gt;0")</f>
        <v>61</v>
      </c>
      <c r="H130">
        <f>COUNTIF(H2:H118,"&gt;0")</f>
        <v>89</v>
      </c>
    </row>
    <row r="131" spans="6:8" ht="12.75">
      <c r="F131" s="10" t="s">
        <v>136</v>
      </c>
      <c r="G131">
        <f>COUNTIF(G2:G118,"&lt;0")</f>
        <v>47</v>
      </c>
      <c r="H131">
        <f>COUNTIF(H2:H118,"&lt;0")</f>
        <v>19</v>
      </c>
    </row>
    <row r="132" spans="6:8" ht="12.75">
      <c r="F132" t="s">
        <v>137</v>
      </c>
      <c r="G132" s="8">
        <f>MAX(G2:G118)</f>
        <v>0.03724004515282542</v>
      </c>
      <c r="H132" s="8">
        <f>MAX(H2:H118)</f>
        <v>0.18727797612579433</v>
      </c>
    </row>
    <row r="133" spans="6:8" ht="12.75">
      <c r="F133" t="s">
        <v>138</v>
      </c>
      <c r="G133" s="8">
        <f>MIN(G2:G118)</f>
        <v>-0.0534267119642553</v>
      </c>
      <c r="H133" s="8">
        <f>MIN(H2:H118)</f>
        <v>-0.07353993695956884</v>
      </c>
    </row>
    <row r="135" spans="7:8" ht="12.75">
      <c r="G135">
        <f>+G130/108</f>
        <v>0.5648148148148148</v>
      </c>
      <c r="H135">
        <f>COUNTIF(H2:H118,"&gt;.099")</f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7.421875" style="0" customWidth="1"/>
    <col min="5" max="5" width="2.28125" style="0" customWidth="1"/>
    <col min="6" max="6" width="11.28125" style="0" customWidth="1"/>
    <col min="8" max="8" width="9.421875" style="0" customWidth="1"/>
  </cols>
  <sheetData>
    <row r="1" spans="1:9" ht="12.75">
      <c r="A1" s="26"/>
      <c r="B1" s="26"/>
      <c r="C1" s="26"/>
      <c r="D1" s="26"/>
      <c r="E1" s="26"/>
      <c r="F1" s="26"/>
      <c r="G1" s="26"/>
      <c r="H1" s="26"/>
      <c r="I1" s="26"/>
    </row>
    <row r="2" spans="1:9" ht="12.75">
      <c r="A2" s="26"/>
      <c r="B2" s="65"/>
      <c r="C2" s="65"/>
      <c r="D2" s="65"/>
      <c r="E2" s="26"/>
      <c r="F2" s="65"/>
      <c r="G2" s="65"/>
      <c r="H2" s="65"/>
      <c r="I2" s="65"/>
    </row>
    <row r="3" spans="1:9" ht="63.75">
      <c r="A3" s="62"/>
      <c r="B3" s="67" t="s">
        <v>156</v>
      </c>
      <c r="C3" s="66" t="s">
        <v>160</v>
      </c>
      <c r="D3" s="67" t="s">
        <v>159</v>
      </c>
      <c r="E3" s="64"/>
      <c r="F3" s="66" t="s">
        <v>158</v>
      </c>
      <c r="G3" s="66" t="s">
        <v>161</v>
      </c>
      <c r="H3" s="66" t="s">
        <v>163</v>
      </c>
      <c r="I3" s="66" t="s">
        <v>164</v>
      </c>
    </row>
    <row r="4" spans="1:9" ht="12.75">
      <c r="A4" s="62"/>
      <c r="B4" s="68" t="s">
        <v>146</v>
      </c>
      <c r="C4" s="69">
        <v>392629</v>
      </c>
      <c r="D4" s="70">
        <v>39479</v>
      </c>
      <c r="E4" s="64"/>
      <c r="F4" s="70">
        <v>41852</v>
      </c>
      <c r="G4" s="69">
        <v>578377</v>
      </c>
      <c r="H4" s="74">
        <f>+G4/C4-1</f>
        <v>0.4730878259119933</v>
      </c>
      <c r="I4" s="74">
        <f>H4/(((YEAR(DATE(2014,8,1))-YEAR(D4))*12+MONTH(DATE(2014,8,1))-MONTH(D4))/12)</f>
        <v>0.07278274244799897</v>
      </c>
    </row>
    <row r="5" spans="1:9" ht="12.75">
      <c r="A5" s="62"/>
      <c r="B5" s="71" t="s">
        <v>151</v>
      </c>
      <c r="C5" s="72">
        <v>286256</v>
      </c>
      <c r="D5" s="73">
        <v>39479</v>
      </c>
      <c r="E5" s="64"/>
      <c r="F5" s="73">
        <v>41852</v>
      </c>
      <c r="G5" s="72">
        <v>317333</v>
      </c>
      <c r="H5" s="75">
        <f aca="true" t="shared" si="0" ref="H5:H13">+G5/C5-1</f>
        <v>0.10856366329439382</v>
      </c>
      <c r="I5" s="75">
        <f aca="true" t="shared" si="1" ref="I5:I14">H5/(((YEAR(DATE(2014,8,1))-YEAR(D5))*12+MONTH(DATE(2014,8,1))-MONTH(D5))/12)</f>
        <v>0.016702102045291357</v>
      </c>
    </row>
    <row r="6" spans="1:9" ht="12.75">
      <c r="A6" s="62"/>
      <c r="B6" s="68" t="s">
        <v>148</v>
      </c>
      <c r="C6" s="69">
        <v>214024</v>
      </c>
      <c r="D6" s="70">
        <v>39479</v>
      </c>
      <c r="E6" s="64"/>
      <c r="F6" s="70">
        <v>41852</v>
      </c>
      <c r="G6" s="69">
        <v>223696</v>
      </c>
      <c r="H6" s="74">
        <f t="shared" si="0"/>
        <v>0.04519119351100809</v>
      </c>
      <c r="I6" s="74">
        <f t="shared" si="1"/>
        <v>0.00695249130938586</v>
      </c>
    </row>
    <row r="7" spans="1:9" ht="12.75">
      <c r="A7" s="62"/>
      <c r="B7" s="71" t="s">
        <v>152</v>
      </c>
      <c r="C7" s="72">
        <v>240599</v>
      </c>
      <c r="D7" s="73">
        <v>39356</v>
      </c>
      <c r="E7" s="64"/>
      <c r="F7" s="73">
        <v>41852</v>
      </c>
      <c r="G7" s="72">
        <v>241927</v>
      </c>
      <c r="H7" s="75">
        <f t="shared" si="0"/>
        <v>0.005519557437894562</v>
      </c>
      <c r="I7" s="75">
        <f t="shared" si="1"/>
        <v>0.0008077401128626189</v>
      </c>
    </row>
    <row r="8" spans="1:9" ht="12.75">
      <c r="A8" s="62"/>
      <c r="B8" s="68" t="s">
        <v>154</v>
      </c>
      <c r="C8" s="69">
        <v>188982</v>
      </c>
      <c r="D8" s="70">
        <v>39356</v>
      </c>
      <c r="E8" s="64"/>
      <c r="F8" s="70">
        <v>39356</v>
      </c>
      <c r="G8" s="69">
        <v>185639</v>
      </c>
      <c r="H8" s="74">
        <f t="shared" si="0"/>
        <v>-0.017689515403583433</v>
      </c>
      <c r="I8" s="74">
        <f t="shared" si="1"/>
        <v>-0.0025887095712561125</v>
      </c>
    </row>
    <row r="9" spans="1:9" ht="12.75">
      <c r="A9" s="62"/>
      <c r="B9" s="71" t="s">
        <v>147</v>
      </c>
      <c r="C9" s="72">
        <v>178894</v>
      </c>
      <c r="D9" s="73">
        <v>39356</v>
      </c>
      <c r="E9" s="64"/>
      <c r="F9" s="73">
        <v>39356</v>
      </c>
      <c r="G9" s="72">
        <v>174886</v>
      </c>
      <c r="H9" s="75">
        <f t="shared" si="0"/>
        <v>-0.022404328820418762</v>
      </c>
      <c r="I9" s="75">
        <f t="shared" si="1"/>
        <v>-0.0032786822664027456</v>
      </c>
    </row>
    <row r="10" spans="1:9" ht="12.75">
      <c r="A10" s="62"/>
      <c r="B10" s="68" t="s">
        <v>9</v>
      </c>
      <c r="C10" s="69">
        <v>172781</v>
      </c>
      <c r="D10" s="70">
        <v>39417</v>
      </c>
      <c r="E10" s="64"/>
      <c r="F10" s="70">
        <v>39417</v>
      </c>
      <c r="G10" s="69">
        <v>163337</v>
      </c>
      <c r="H10" s="74">
        <f t="shared" si="0"/>
        <v>-0.05465878771392685</v>
      </c>
      <c r="I10" s="74">
        <f t="shared" si="1"/>
        <v>-0.008198818157089028</v>
      </c>
    </row>
    <row r="11" spans="1:9" ht="12.75">
      <c r="A11" s="62"/>
      <c r="B11" s="71" t="s">
        <v>150</v>
      </c>
      <c r="C11" s="72">
        <v>171936</v>
      </c>
      <c r="D11" s="73">
        <v>39356</v>
      </c>
      <c r="E11" s="64"/>
      <c r="F11" s="73">
        <v>39356</v>
      </c>
      <c r="G11" s="72">
        <v>162046</v>
      </c>
      <c r="H11" s="75">
        <f t="shared" si="0"/>
        <v>-0.0575214033128606</v>
      </c>
      <c r="I11" s="75">
        <f t="shared" si="1"/>
        <v>-0.008417766338467405</v>
      </c>
    </row>
    <row r="12" spans="1:9" ht="12.75">
      <c r="A12" s="62"/>
      <c r="B12" s="68" t="s">
        <v>153</v>
      </c>
      <c r="C12" s="69">
        <v>171145</v>
      </c>
      <c r="D12" s="70">
        <v>39356</v>
      </c>
      <c r="E12" s="64"/>
      <c r="F12" s="70">
        <v>39356</v>
      </c>
      <c r="G12" s="69">
        <v>159485</v>
      </c>
      <c r="H12" s="74">
        <f t="shared" si="0"/>
        <v>-0.06812936398959946</v>
      </c>
      <c r="I12" s="74">
        <f t="shared" si="1"/>
        <v>-0.009970150827746263</v>
      </c>
    </row>
    <row r="13" spans="1:9" ht="13.5" thickBot="1">
      <c r="A13" s="63"/>
      <c r="B13" s="76" t="s">
        <v>149</v>
      </c>
      <c r="C13" s="77">
        <v>162276</v>
      </c>
      <c r="D13" s="78">
        <v>39508</v>
      </c>
      <c r="E13" s="64"/>
      <c r="F13" s="78">
        <v>39508</v>
      </c>
      <c r="G13" s="77">
        <v>148864</v>
      </c>
      <c r="H13" s="82">
        <f t="shared" si="0"/>
        <v>-0.08264931351524563</v>
      </c>
      <c r="I13" s="82">
        <f t="shared" si="1"/>
        <v>-0.012880412495882435</v>
      </c>
    </row>
    <row r="14" spans="1:9" ht="14.25" thickBot="1" thickTop="1">
      <c r="A14" s="62"/>
      <c r="B14" s="79" t="s">
        <v>155</v>
      </c>
      <c r="C14" s="80">
        <v>242485</v>
      </c>
      <c r="D14" s="81">
        <v>39479</v>
      </c>
      <c r="E14" s="64"/>
      <c r="F14" s="81">
        <v>41852</v>
      </c>
      <c r="G14" s="80">
        <v>274417</v>
      </c>
      <c r="H14" s="83">
        <f>+G14/C14-1</f>
        <v>0.13168649607192195</v>
      </c>
      <c r="I14" s="83">
        <f t="shared" si="1"/>
        <v>0.02025946093414184</v>
      </c>
    </row>
    <row r="15" spans="1:9" ht="13.5" thickTop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2.7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2.7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2.7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51">
      <c r="A20" s="26"/>
      <c r="B20" s="90" t="s">
        <v>156</v>
      </c>
      <c r="C20" s="84" t="s">
        <v>160</v>
      </c>
      <c r="D20" s="88" t="s">
        <v>159</v>
      </c>
      <c r="E20" s="87"/>
      <c r="F20" s="84" t="s">
        <v>161</v>
      </c>
      <c r="G20" s="84" t="s">
        <v>157</v>
      </c>
      <c r="H20" s="84" t="s">
        <v>162</v>
      </c>
      <c r="I20" s="26"/>
    </row>
    <row r="21" spans="1:9" ht="12.75">
      <c r="A21" s="62"/>
      <c r="B21" s="92" t="s">
        <v>149</v>
      </c>
      <c r="C21" s="93">
        <v>162276</v>
      </c>
      <c r="D21" s="94">
        <v>39508</v>
      </c>
      <c r="E21" s="62"/>
      <c r="F21" s="93">
        <v>148864</v>
      </c>
      <c r="G21" s="100">
        <f aca="true" t="shared" si="2" ref="G21:G31">+F21/C21-1</f>
        <v>-0.08264931351524563</v>
      </c>
      <c r="H21" s="101">
        <f aca="true" t="shared" si="3" ref="H21:H31">G21/(((YEAR(DATE(2014,8,1))-YEAR(D21))*12+MONTH(DATE(2014,8,1))-MONTH(D21))/12)</f>
        <v>-0.012880412495882435</v>
      </c>
      <c r="I21" s="26"/>
    </row>
    <row r="22" spans="1:9" ht="12.75">
      <c r="A22" s="62"/>
      <c r="B22" s="68" t="s">
        <v>153</v>
      </c>
      <c r="C22" s="95">
        <v>171145</v>
      </c>
      <c r="D22" s="96">
        <v>39356</v>
      </c>
      <c r="E22" s="62"/>
      <c r="F22" s="69">
        <v>159485</v>
      </c>
      <c r="G22" s="102">
        <f t="shared" si="2"/>
        <v>-0.06812936398959946</v>
      </c>
      <c r="H22" s="74">
        <f t="shared" si="3"/>
        <v>-0.009970150827746263</v>
      </c>
      <c r="I22" s="26"/>
    </row>
    <row r="23" spans="1:9" ht="12.75">
      <c r="A23" s="62"/>
      <c r="B23" s="92" t="s">
        <v>150</v>
      </c>
      <c r="C23" s="93">
        <v>171936</v>
      </c>
      <c r="D23" s="94">
        <v>39356</v>
      </c>
      <c r="E23" s="62"/>
      <c r="F23" s="93">
        <v>162046</v>
      </c>
      <c r="G23" s="100">
        <f t="shared" si="2"/>
        <v>-0.0575214033128606</v>
      </c>
      <c r="H23" s="75">
        <f t="shared" si="3"/>
        <v>-0.008417766338467405</v>
      </c>
      <c r="I23" s="26"/>
    </row>
    <row r="24" spans="1:9" ht="12.75">
      <c r="A24" s="62"/>
      <c r="B24" s="68" t="s">
        <v>9</v>
      </c>
      <c r="C24" s="95">
        <v>172781</v>
      </c>
      <c r="D24" s="96">
        <v>39417</v>
      </c>
      <c r="E24" s="62"/>
      <c r="F24" s="69">
        <v>163337</v>
      </c>
      <c r="G24" s="102">
        <f t="shared" si="2"/>
        <v>-0.05465878771392685</v>
      </c>
      <c r="H24" s="74">
        <f t="shared" si="3"/>
        <v>-0.008198818157089028</v>
      </c>
      <c r="I24" s="26"/>
    </row>
    <row r="25" spans="1:9" ht="12.75">
      <c r="A25" s="62"/>
      <c r="B25" s="92" t="s">
        <v>147</v>
      </c>
      <c r="C25" s="93">
        <v>178894</v>
      </c>
      <c r="D25" s="94">
        <v>39356</v>
      </c>
      <c r="E25" s="62"/>
      <c r="F25" s="93">
        <v>174886</v>
      </c>
      <c r="G25" s="100">
        <f t="shared" si="2"/>
        <v>-0.022404328820418762</v>
      </c>
      <c r="H25" s="75">
        <f t="shared" si="3"/>
        <v>-0.0032786822664027456</v>
      </c>
      <c r="I25" s="26"/>
    </row>
    <row r="26" spans="1:9" ht="12.75">
      <c r="A26" s="62"/>
      <c r="B26" s="68" t="s">
        <v>154</v>
      </c>
      <c r="C26" s="95">
        <v>188982</v>
      </c>
      <c r="D26" s="96">
        <v>39356</v>
      </c>
      <c r="E26" s="62"/>
      <c r="F26" s="69">
        <v>185639</v>
      </c>
      <c r="G26" s="102">
        <f t="shared" si="2"/>
        <v>-0.017689515403583433</v>
      </c>
      <c r="H26" s="74">
        <f t="shared" si="3"/>
        <v>-0.0025887095712561125</v>
      </c>
      <c r="I26" s="26"/>
    </row>
    <row r="27" spans="1:9" ht="12.75">
      <c r="A27" s="62"/>
      <c r="B27" s="92" t="s">
        <v>152</v>
      </c>
      <c r="C27" s="93">
        <v>240599</v>
      </c>
      <c r="D27" s="94">
        <v>39356</v>
      </c>
      <c r="E27" s="62"/>
      <c r="F27" s="93">
        <v>241927</v>
      </c>
      <c r="G27" s="100">
        <f t="shared" si="2"/>
        <v>0.005519557437894562</v>
      </c>
      <c r="H27" s="75">
        <f t="shared" si="3"/>
        <v>0.0008077401128626189</v>
      </c>
      <c r="I27" s="26"/>
    </row>
    <row r="28" spans="1:9" ht="12.75">
      <c r="A28" s="62"/>
      <c r="B28" s="68" t="s">
        <v>148</v>
      </c>
      <c r="C28" s="95">
        <v>214024</v>
      </c>
      <c r="D28" s="96">
        <v>39479</v>
      </c>
      <c r="E28" s="62"/>
      <c r="F28" s="69">
        <v>223696</v>
      </c>
      <c r="G28" s="102">
        <f t="shared" si="2"/>
        <v>0.04519119351100809</v>
      </c>
      <c r="H28" s="74">
        <f t="shared" si="3"/>
        <v>0.00695249130938586</v>
      </c>
      <c r="I28" s="26"/>
    </row>
    <row r="29" spans="1:9" ht="12.75">
      <c r="A29" s="62"/>
      <c r="B29" s="68" t="s">
        <v>151</v>
      </c>
      <c r="C29" s="95">
        <v>286256</v>
      </c>
      <c r="D29" s="96">
        <v>39479</v>
      </c>
      <c r="E29" s="62"/>
      <c r="F29" s="69">
        <v>317333</v>
      </c>
      <c r="G29" s="102">
        <f t="shared" si="2"/>
        <v>0.10856366329439382</v>
      </c>
      <c r="H29" s="74">
        <f t="shared" si="3"/>
        <v>0.016702102045291357</v>
      </c>
      <c r="I29" s="26"/>
    </row>
    <row r="30" spans="1:9" ht="13.5" thickBot="1">
      <c r="A30" s="62"/>
      <c r="B30" s="97" t="s">
        <v>155</v>
      </c>
      <c r="C30" s="98">
        <v>242485</v>
      </c>
      <c r="D30" s="99">
        <v>39479</v>
      </c>
      <c r="E30" s="62"/>
      <c r="F30" s="98">
        <v>274417</v>
      </c>
      <c r="G30" s="103">
        <f t="shared" si="2"/>
        <v>0.13168649607192195</v>
      </c>
      <c r="H30" s="104">
        <f t="shared" si="3"/>
        <v>0.02025946093414184</v>
      </c>
      <c r="I30" s="26"/>
    </row>
    <row r="31" spans="1:9" ht="14.25" thickBot="1" thickTop="1">
      <c r="A31" s="62"/>
      <c r="B31" s="91" t="s">
        <v>146</v>
      </c>
      <c r="C31" s="86">
        <v>392629</v>
      </c>
      <c r="D31" s="89">
        <v>39479</v>
      </c>
      <c r="E31" s="62"/>
      <c r="F31" s="86">
        <v>578377</v>
      </c>
      <c r="G31" s="85">
        <f t="shared" si="2"/>
        <v>0.4730878259119933</v>
      </c>
      <c r="H31" s="83">
        <f t="shared" si="3"/>
        <v>0.07278274244799897</v>
      </c>
      <c r="I31" s="26"/>
    </row>
    <row r="32" spans="1:9" ht="13.5" thickTop="1">
      <c r="A32" s="26"/>
      <c r="B32" s="26"/>
      <c r="C32" s="26"/>
      <c r="D32" s="26"/>
      <c r="E32" s="26"/>
      <c r="F32" s="26"/>
      <c r="G32" s="26"/>
      <c r="H32" s="26"/>
      <c r="I32" s="26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Acadametrics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Tindale</dc:creator>
  <cp:keywords/>
  <dc:description/>
  <cp:lastModifiedBy>Babs</cp:lastModifiedBy>
  <dcterms:created xsi:type="dcterms:W3CDTF">2012-02-05T09:38:15Z</dcterms:created>
  <dcterms:modified xsi:type="dcterms:W3CDTF">2015-05-05T08:19:19Z</dcterms:modified>
  <cp:category/>
  <cp:version/>
  <cp:contentType/>
  <cp:contentStatus/>
</cp:coreProperties>
</file>